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DA89BA6-79B9-4EC2-BB09-A43E326DD786}" xr6:coauthVersionLast="46" xr6:coauthVersionMax="46" xr10:uidLastSave="{00000000-0000-0000-0000-000000000000}"/>
  <bookViews>
    <workbookView xWindow="-120" yWindow="-120" windowWidth="29040" windowHeight="15840" xr2:uid="{8C0C295F-EEC2-40D5-8712-EBE126B10F7D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10" i="1" l="1"/>
  <c r="R16" i="1"/>
  <c r="Y44" i="1"/>
  <c r="V15" i="1"/>
  <c r="U15" i="1"/>
  <c r="R13" i="1"/>
  <c r="AC13" i="1" s="1"/>
  <c r="AB42" i="1"/>
  <c r="AD41" i="1"/>
  <c r="AH40" i="1"/>
  <c r="AA40" i="1"/>
  <c r="Z40" i="1"/>
  <c r="AE39" i="1"/>
  <c r="AD39" i="1"/>
  <c r="AI38" i="1"/>
  <c r="AH38" i="1"/>
  <c r="AA38" i="1"/>
  <c r="O13" i="1"/>
  <c r="AC37" i="1"/>
  <c r="Q10" i="1"/>
  <c r="V16" i="1"/>
  <c r="AF36" i="1"/>
  <c r="AC35" i="1"/>
  <c r="AB35" i="1"/>
  <c r="U13" i="1"/>
  <c r="AF13" i="1" s="1"/>
  <c r="X14" i="1"/>
  <c r="AH33" i="1"/>
  <c r="P14" i="1"/>
  <c r="Z33" i="1"/>
  <c r="AE32" i="1"/>
  <c r="AD32" i="1"/>
  <c r="X16" i="1"/>
  <c r="AH31" i="1"/>
  <c r="T20" i="1"/>
  <c r="S20" i="1"/>
  <c r="X19" i="1"/>
  <c r="AH29" i="1"/>
  <c r="AA29" i="1"/>
  <c r="Z29" i="1"/>
  <c r="AE28" i="1"/>
  <c r="S11" i="1"/>
  <c r="X17" i="1"/>
  <c r="W10" i="1"/>
  <c r="O17" i="1"/>
  <c r="T16" i="1"/>
  <c r="AD26" i="1"/>
  <c r="W20" i="1"/>
  <c r="AA25" i="1"/>
  <c r="Z25" i="1"/>
  <c r="AE24" i="1"/>
  <c r="AD24" i="1"/>
  <c r="AI23" i="1"/>
  <c r="W18" i="1"/>
  <c r="P18" i="1"/>
  <c r="O11" i="1"/>
  <c r="T17" i="1"/>
  <c r="S10" i="1"/>
  <c r="AH44" i="1"/>
  <c r="AE44" i="1"/>
  <c r="Z44" i="1"/>
  <c r="AI44" i="1"/>
  <c r="AG44" i="1"/>
  <c r="AF44" i="1"/>
  <c r="AD44" i="1"/>
  <c r="AA44" i="1"/>
  <c r="AE43" i="1"/>
  <c r="AB43" i="1"/>
  <c r="AI43" i="1"/>
  <c r="AG43" i="1"/>
  <c r="AF43" i="1"/>
  <c r="AD43" i="1"/>
  <c r="AC43" i="1"/>
  <c r="AA43" i="1"/>
  <c r="N43" i="1"/>
  <c r="AI42" i="1"/>
  <c r="AF42" i="1"/>
  <c r="AA42" i="1"/>
  <c r="AH42" i="1"/>
  <c r="AG42" i="1"/>
  <c r="AE42" i="1"/>
  <c r="AD42" i="1"/>
  <c r="AC42" i="1"/>
  <c r="Z42" i="1"/>
  <c r="AG41" i="1"/>
  <c r="AI41" i="1"/>
  <c r="AF41" i="1"/>
  <c r="AE41" i="1"/>
  <c r="AC41" i="1"/>
  <c r="AA41" i="1"/>
  <c r="Z41" i="1"/>
  <c r="AH41" i="1"/>
  <c r="N41" i="1"/>
  <c r="AI40" i="1"/>
  <c r="AD40" i="1"/>
  <c r="AG40" i="1"/>
  <c r="AF40" i="1"/>
  <c r="AE40" i="1"/>
  <c r="AC40" i="1"/>
  <c r="AB40" i="1"/>
  <c r="AI39" i="1"/>
  <c r="AF39" i="1"/>
  <c r="AA39" i="1"/>
  <c r="AH39" i="1"/>
  <c r="AG39" i="1"/>
  <c r="AC39" i="1"/>
  <c r="Z39" i="1"/>
  <c r="AB39" i="1"/>
  <c r="AL38" i="1"/>
  <c r="AF38" i="1"/>
  <c r="AE38" i="1"/>
  <c r="AB38" i="1"/>
  <c r="AG38" i="1"/>
  <c r="AD38" i="1"/>
  <c r="AC38" i="1"/>
  <c r="AH37" i="1"/>
  <c r="Z37" i="1"/>
  <c r="AI37" i="1"/>
  <c r="AG37" i="1"/>
  <c r="AF37" i="1"/>
  <c r="AE37" i="1"/>
  <c r="AD37" i="1"/>
  <c r="AA37" i="1"/>
  <c r="Y37" i="1"/>
  <c r="AH36" i="1"/>
  <c r="AE36" i="1"/>
  <c r="Z36" i="1"/>
  <c r="AI36" i="1"/>
  <c r="AD36" i="1"/>
  <c r="AC36" i="1"/>
  <c r="AA36" i="1"/>
  <c r="AB36" i="1"/>
  <c r="N36" i="1"/>
  <c r="AG35" i="1"/>
  <c r="AE35" i="1"/>
  <c r="AI35" i="1"/>
  <c r="AF35" i="1"/>
  <c r="AD35" i="1"/>
  <c r="AA35" i="1"/>
  <c r="N35" i="1"/>
  <c r="AI34" i="1"/>
  <c r="AA34" i="1"/>
  <c r="AH34" i="1"/>
  <c r="AG34" i="1"/>
  <c r="AE34" i="1"/>
  <c r="AD34" i="1"/>
  <c r="AC34" i="1"/>
  <c r="AB34" i="1"/>
  <c r="Z34" i="1"/>
  <c r="AE33" i="1"/>
  <c r="AG33" i="1"/>
  <c r="AF33" i="1"/>
  <c r="AD33" i="1"/>
  <c r="AI33" i="1"/>
  <c r="AB33" i="1"/>
  <c r="AG32" i="1"/>
  <c r="AB32" i="1"/>
  <c r="AI32" i="1"/>
  <c r="AH32" i="1"/>
  <c r="AF32" i="1"/>
  <c r="AC32" i="1"/>
  <c r="AA32" i="1"/>
  <c r="N32" i="1"/>
  <c r="AG31" i="1"/>
  <c r="AD31" i="1"/>
  <c r="AB31" i="1"/>
  <c r="AF31" i="1"/>
  <c r="AE31" i="1"/>
  <c r="AA31" i="1"/>
  <c r="AC31" i="1"/>
  <c r="N31" i="1"/>
  <c r="AI30" i="1"/>
  <c r="AG30" i="1"/>
  <c r="AF30" i="1"/>
  <c r="AE30" i="1"/>
  <c r="AC30" i="1"/>
  <c r="AA30" i="1"/>
  <c r="AH30" i="1"/>
  <c r="N30" i="1"/>
  <c r="Z30" i="1"/>
  <c r="AI29" i="1"/>
  <c r="AD29" i="1"/>
  <c r="AG29" i="1"/>
  <c r="AF29" i="1"/>
  <c r="AC29" i="1"/>
  <c r="AB29" i="1"/>
  <c r="AE29" i="1"/>
  <c r="AI28" i="1"/>
  <c r="AF28" i="1"/>
  <c r="AA28" i="1"/>
  <c r="AH28" i="1"/>
  <c r="AG28" i="1"/>
  <c r="AC28" i="1"/>
  <c r="Z28" i="1"/>
  <c r="H18" i="1"/>
  <c r="AB28" i="1"/>
  <c r="AF27" i="1"/>
  <c r="AC27" i="1"/>
  <c r="AE27" i="1"/>
  <c r="AD27" i="1"/>
  <c r="AB27" i="1"/>
  <c r="AG27" i="1"/>
  <c r="N27" i="1"/>
  <c r="AH26" i="1"/>
  <c r="AC26" i="1"/>
  <c r="Z26" i="1"/>
  <c r="AG26" i="1"/>
  <c r="AF26" i="1"/>
  <c r="AE26" i="1"/>
  <c r="AB26" i="1"/>
  <c r="J21" i="1"/>
  <c r="G21" i="1"/>
  <c r="N26" i="1"/>
  <c r="AE25" i="1"/>
  <c r="AB25" i="1"/>
  <c r="AG25" i="1"/>
  <c r="AD25" i="1"/>
  <c r="AI25" i="1"/>
  <c r="L20" i="1"/>
  <c r="G20" i="1"/>
  <c r="AG24" i="1"/>
  <c r="AC24" i="1"/>
  <c r="AB24" i="1"/>
  <c r="AI24" i="1"/>
  <c r="R19" i="1"/>
  <c r="AA24" i="1"/>
  <c r="L19" i="1"/>
  <c r="AF24" i="1"/>
  <c r="AG23" i="1"/>
  <c r="AD23" i="1"/>
  <c r="AF23" i="1"/>
  <c r="AA23" i="1"/>
  <c r="Z23" i="1"/>
  <c r="I18" i="1"/>
  <c r="AC23" i="1"/>
  <c r="AB23" i="1"/>
  <c r="AI22" i="1"/>
  <c r="AG22" i="1"/>
  <c r="AF22" i="1"/>
  <c r="AC22" i="1"/>
  <c r="AA22" i="1"/>
  <c r="AH22" i="1"/>
  <c r="F17" i="1"/>
  <c r="Z22" i="1"/>
  <c r="V21" i="1"/>
  <c r="U21" i="1"/>
  <c r="T21" i="1"/>
  <c r="S21" i="1"/>
  <c r="R21" i="1"/>
  <c r="Q21" i="1"/>
  <c r="M21" i="1"/>
  <c r="L21" i="1"/>
  <c r="K21" i="1"/>
  <c r="I21" i="1"/>
  <c r="H21" i="1"/>
  <c r="F21" i="1"/>
  <c r="E21" i="1"/>
  <c r="D21" i="1"/>
  <c r="X20" i="1"/>
  <c r="V20" i="1"/>
  <c r="Q20" i="1"/>
  <c r="M20" i="1"/>
  <c r="K20" i="1"/>
  <c r="J20" i="1"/>
  <c r="I20" i="1"/>
  <c r="H20" i="1"/>
  <c r="F20" i="1"/>
  <c r="V19" i="1"/>
  <c r="U19" i="1"/>
  <c r="T19" i="1"/>
  <c r="S19" i="1"/>
  <c r="Q19" i="1"/>
  <c r="M19" i="1"/>
  <c r="K19" i="1"/>
  <c r="J19" i="1"/>
  <c r="I19" i="1"/>
  <c r="H19" i="1"/>
  <c r="G19" i="1"/>
  <c r="F19" i="1"/>
  <c r="E19" i="1"/>
  <c r="V18" i="1"/>
  <c r="U18" i="1"/>
  <c r="T18" i="1"/>
  <c r="AE18" i="1" s="1"/>
  <c r="S18" i="1"/>
  <c r="R18" i="1"/>
  <c r="Q18" i="1"/>
  <c r="M18" i="1"/>
  <c r="L18" i="1"/>
  <c r="K18" i="1"/>
  <c r="J18" i="1"/>
  <c r="G18" i="1"/>
  <c r="F18" i="1"/>
  <c r="E18" i="1"/>
  <c r="D18" i="1"/>
  <c r="V17" i="1"/>
  <c r="U17" i="1"/>
  <c r="Q17" i="1"/>
  <c r="P17" i="1"/>
  <c r="M17" i="1"/>
  <c r="L17" i="1"/>
  <c r="K17" i="1"/>
  <c r="J17" i="1"/>
  <c r="I17" i="1"/>
  <c r="H17" i="1"/>
  <c r="G17" i="1"/>
  <c r="E17" i="1"/>
  <c r="P16" i="1"/>
  <c r="M16" i="1"/>
  <c r="L16" i="1"/>
  <c r="K16" i="1"/>
  <c r="J16" i="1"/>
  <c r="I16" i="1"/>
  <c r="H16" i="1"/>
  <c r="G16" i="1"/>
  <c r="F16" i="1"/>
  <c r="E16" i="1"/>
  <c r="D16" i="1"/>
  <c r="X15" i="1"/>
  <c r="P15" i="1"/>
  <c r="M15" i="1"/>
  <c r="L15" i="1"/>
  <c r="K15" i="1"/>
  <c r="J15" i="1"/>
  <c r="I15" i="1"/>
  <c r="H15" i="1"/>
  <c r="G15" i="1"/>
  <c r="F15" i="1"/>
  <c r="D15" i="1"/>
  <c r="V14" i="1"/>
  <c r="U14" i="1"/>
  <c r="T14" i="1"/>
  <c r="S14" i="1"/>
  <c r="R14" i="1"/>
  <c r="Q14" i="1"/>
  <c r="M14" i="1"/>
  <c r="L14" i="1"/>
  <c r="K14" i="1"/>
  <c r="J14" i="1"/>
  <c r="I14" i="1"/>
  <c r="H14" i="1"/>
  <c r="G14" i="1"/>
  <c r="F14" i="1"/>
  <c r="E14" i="1"/>
  <c r="D14" i="1"/>
  <c r="V13" i="1"/>
  <c r="AG13" i="1" s="1"/>
  <c r="T13" i="1"/>
  <c r="AE13" i="1" s="1"/>
  <c r="S13" i="1"/>
  <c r="AD13" i="1" s="1"/>
  <c r="V12" i="1"/>
  <c r="U12" i="1"/>
  <c r="T12" i="1"/>
  <c r="S12" i="1"/>
  <c r="R12" i="1"/>
  <c r="Q12" i="1"/>
  <c r="M12" i="1"/>
  <c r="L12" i="1"/>
  <c r="K12" i="1"/>
  <c r="J12" i="1"/>
  <c r="I12" i="1"/>
  <c r="H12" i="1"/>
  <c r="G12" i="1"/>
  <c r="F12" i="1"/>
  <c r="E12" i="1"/>
  <c r="D12" i="1"/>
  <c r="V11" i="1"/>
  <c r="U11" i="1"/>
  <c r="R11" i="1"/>
  <c r="Q11" i="1"/>
  <c r="M11" i="1"/>
  <c r="L11" i="1"/>
  <c r="K11" i="1"/>
  <c r="J11" i="1"/>
  <c r="I11" i="1"/>
  <c r="G11" i="1"/>
  <c r="F11" i="1"/>
  <c r="E11" i="1"/>
  <c r="D11" i="1"/>
  <c r="X10" i="1"/>
  <c r="V10" i="1"/>
  <c r="U10" i="1"/>
  <c r="P10" i="1"/>
  <c r="M10" i="1"/>
  <c r="L10" i="1"/>
  <c r="K10" i="1"/>
  <c r="J10" i="1"/>
  <c r="I10" i="1"/>
  <c r="H10" i="1"/>
  <c r="G10" i="1"/>
  <c r="F10" i="1"/>
  <c r="E10" i="1"/>
  <c r="D10" i="1"/>
  <c r="AF10" i="1" l="1"/>
  <c r="AB20" i="1"/>
  <c r="AF21" i="1"/>
  <c r="AH20" i="1"/>
  <c r="AC19" i="1"/>
  <c r="W13" i="1"/>
  <c r="AH13" i="1" s="1"/>
  <c r="Q15" i="1"/>
  <c r="AB15" i="1" s="1"/>
  <c r="AD22" i="1"/>
  <c r="R10" i="1"/>
  <c r="AC10" i="1" s="1"/>
  <c r="P11" i="1"/>
  <c r="AA11" i="1" s="1"/>
  <c r="X11" i="1"/>
  <c r="AI11" i="1" s="1"/>
  <c r="P13" i="1"/>
  <c r="AA13" i="1" s="1"/>
  <c r="X13" i="1"/>
  <c r="AI13" i="1" s="1"/>
  <c r="R15" i="1"/>
  <c r="AC15" i="1" s="1"/>
  <c r="Q16" i="1"/>
  <c r="AB16" i="1" s="1"/>
  <c r="S17" i="1"/>
  <c r="AD17" i="1" s="1"/>
  <c r="P20" i="1"/>
  <c r="AE22" i="1"/>
  <c r="AH27" i="1"/>
  <c r="AA33" i="1"/>
  <c r="AG36" i="1"/>
  <c r="AB37" i="1"/>
  <c r="W11" i="1"/>
  <c r="AH11" i="1" s="1"/>
  <c r="AH18" i="1"/>
  <c r="O20" i="1"/>
  <c r="Q13" i="1"/>
  <c r="AB13" i="1" s="1"/>
  <c r="S15" i="1"/>
  <c r="AD15" i="1" s="1"/>
  <c r="Z27" i="1"/>
  <c r="AD30" i="1"/>
  <c r="Y32" i="1"/>
  <c r="T10" i="1"/>
  <c r="AD12" i="1"/>
  <c r="O12" i="1"/>
  <c r="W12" i="1"/>
  <c r="AH12" i="1" s="1"/>
  <c r="T15" i="1"/>
  <c r="AE15" i="1" s="1"/>
  <c r="S16" i="1"/>
  <c r="AD16" i="1" s="1"/>
  <c r="AI17" i="1"/>
  <c r="X18" i="1"/>
  <c r="AI18" i="1" s="1"/>
  <c r="W19" i="1"/>
  <c r="AH19" i="1" s="1"/>
  <c r="AD18" i="1"/>
  <c r="AI31" i="1"/>
  <c r="AF34" i="1"/>
  <c r="Y43" i="1"/>
  <c r="AJ43" i="1" s="1"/>
  <c r="AB44" i="1"/>
  <c r="P12" i="1"/>
  <c r="AA12" i="1" s="1"/>
  <c r="X12" i="1"/>
  <c r="AI12" i="1" s="1"/>
  <c r="O14" i="1"/>
  <c r="W14" i="1"/>
  <c r="AH14" i="1" s="1"/>
  <c r="W17" i="1"/>
  <c r="AH17" i="1" s="1"/>
  <c r="O19" i="1"/>
  <c r="Y38" i="1"/>
  <c r="AJ38" i="1" s="1"/>
  <c r="Y33" i="1"/>
  <c r="Z11" i="1"/>
  <c r="T11" i="1"/>
  <c r="AE11" i="1" s="1"/>
  <c r="P19" i="1"/>
  <c r="AA19" i="1" s="1"/>
  <c r="AE17" i="1"/>
  <c r="O10" i="1"/>
  <c r="Z10" i="1" s="1"/>
  <c r="O15" i="1"/>
  <c r="Z15" i="1" s="1"/>
  <c r="W15" i="1"/>
  <c r="AH15" i="1" s="1"/>
  <c r="AI20" i="1"/>
  <c r="AG12" i="1"/>
  <c r="AB12" i="1"/>
  <c r="AI14" i="1"/>
  <c r="AC21" i="1"/>
  <c r="AF14" i="1"/>
  <c r="AG14" i="1"/>
  <c r="AG17" i="1"/>
  <c r="AD20" i="1"/>
  <c r="AF11" i="1"/>
  <c r="AB18" i="1"/>
  <c r="AE21" i="1"/>
  <c r="AI15" i="1"/>
  <c r="AB10" i="1"/>
  <c r="AB14" i="1"/>
  <c r="AG18" i="1"/>
  <c r="AF19" i="1"/>
  <c r="AC12" i="1"/>
  <c r="AF17" i="1"/>
  <c r="AG19" i="1"/>
  <c r="AD21" i="1"/>
  <c r="AH10" i="1"/>
  <c r="AE16" i="1"/>
  <c r="AG15" i="1"/>
  <c r="AI16" i="1"/>
  <c r="N16" i="1"/>
  <c r="AC18" i="1"/>
  <c r="AE20" i="1"/>
  <c r="AG10" i="1"/>
  <c r="AB11" i="1"/>
  <c r="N12" i="1"/>
  <c r="AC14" i="1"/>
  <c r="AF15" i="1"/>
  <c r="AA16" i="1"/>
  <c r="AB17" i="1"/>
  <c r="AB19" i="1"/>
  <c r="AG20" i="1"/>
  <c r="AG21" i="1"/>
  <c r="AC11" i="1"/>
  <c r="AE12" i="1"/>
  <c r="AD14" i="1"/>
  <c r="AD19" i="1"/>
  <c r="AA10" i="1"/>
  <c r="AI10" i="1"/>
  <c r="AF12" i="1"/>
  <c r="N14" i="1"/>
  <c r="AE14" i="1"/>
  <c r="AA14" i="1"/>
  <c r="AC16" i="1"/>
  <c r="AE19" i="1"/>
  <c r="AB21" i="1"/>
  <c r="N10" i="1"/>
  <c r="AD10" i="1"/>
  <c r="AG11" i="1"/>
  <c r="AG16" i="1"/>
  <c r="AA18" i="1"/>
  <c r="N18" i="1"/>
  <c r="Z31" i="1"/>
  <c r="Y31" i="1"/>
  <c r="H11" i="1"/>
  <c r="AD11" i="1" s="1"/>
  <c r="U16" i="1"/>
  <c r="AF16" i="1" s="1"/>
  <c r="D17" i="1"/>
  <c r="AA17" i="1"/>
  <c r="AF18" i="1"/>
  <c r="AI19" i="1"/>
  <c r="E20" i="1"/>
  <c r="Y24" i="1"/>
  <c r="Z24" i="1"/>
  <c r="AH24" i="1"/>
  <c r="U20" i="1"/>
  <c r="AF20" i="1" s="1"/>
  <c r="AF25" i="1"/>
  <c r="Y29" i="1"/>
  <c r="AK43" i="1"/>
  <c r="AL43" i="1" s="1"/>
  <c r="AH43" i="1"/>
  <c r="E15" i="1"/>
  <c r="AA15" i="1" s="1"/>
  <c r="Y27" i="1"/>
  <c r="AI27" i="1"/>
  <c r="Y35" i="1"/>
  <c r="AH35" i="1"/>
  <c r="Y36" i="1"/>
  <c r="Y40" i="1"/>
  <c r="Z13" i="1"/>
  <c r="O16" i="1"/>
  <c r="W16" i="1"/>
  <c r="AH16" i="1" s="1"/>
  <c r="N23" i="1"/>
  <c r="AE23" i="1"/>
  <c r="Y25" i="1"/>
  <c r="AH25" i="1"/>
  <c r="P21" i="1"/>
  <c r="AA21" i="1" s="1"/>
  <c r="AA26" i="1"/>
  <c r="Y26" i="1"/>
  <c r="X21" i="1"/>
  <c r="AI21" i="1" s="1"/>
  <c r="AI26" i="1"/>
  <c r="N29" i="1"/>
  <c r="Y30" i="1"/>
  <c r="AC33" i="1"/>
  <c r="AC44" i="1"/>
  <c r="AB22" i="1"/>
  <c r="Y22" i="1"/>
  <c r="AD28" i="1"/>
  <c r="N33" i="1"/>
  <c r="N37" i="1"/>
  <c r="N40" i="1"/>
  <c r="Y41" i="1"/>
  <c r="N44" i="1"/>
  <c r="AK44" i="1" s="1"/>
  <c r="AL44" i="1" s="1"/>
  <c r="N21" i="1"/>
  <c r="D19" i="1"/>
  <c r="N24" i="1"/>
  <c r="N28" i="1"/>
  <c r="W21" i="1"/>
  <c r="AH21" i="1" s="1"/>
  <c r="O18" i="1"/>
  <c r="Y23" i="1"/>
  <c r="R20" i="1"/>
  <c r="AC20" i="1" s="1"/>
  <c r="AC25" i="1"/>
  <c r="R17" i="1"/>
  <c r="AC17" i="1" s="1"/>
  <c r="O21" i="1"/>
  <c r="N22" i="1"/>
  <c r="AH23" i="1"/>
  <c r="N25" i="1"/>
  <c r="D20" i="1"/>
  <c r="N39" i="1"/>
  <c r="AA27" i="1"/>
  <c r="Y28" i="1"/>
  <c r="AB30" i="1"/>
  <c r="Z32" i="1"/>
  <c r="Y34" i="1"/>
  <c r="AJ34" i="1" s="1"/>
  <c r="Z35" i="1"/>
  <c r="Z38" i="1"/>
  <c r="Y39" i="1"/>
  <c r="AJ39" i="1" s="1"/>
  <c r="AB41" i="1"/>
  <c r="Y42" i="1"/>
  <c r="AJ42" i="1" s="1"/>
  <c r="Z43" i="1"/>
  <c r="AJ22" i="1" l="1"/>
  <c r="AJ23" i="1"/>
  <c r="AJ24" i="1"/>
  <c r="AJ44" i="1"/>
  <c r="AK31" i="1"/>
  <c r="AL31" i="1" s="1"/>
  <c r="AJ31" i="1"/>
  <c r="AK41" i="1"/>
  <c r="AL41" i="1" s="1"/>
  <c r="AJ41" i="1"/>
  <c r="AJ40" i="1"/>
  <c r="AK32" i="1"/>
  <c r="AL32" i="1" s="1"/>
  <c r="AJ32" i="1"/>
  <c r="AK27" i="1"/>
  <c r="AL27" i="1" s="1"/>
  <c r="AJ27" i="1"/>
  <c r="AK37" i="1"/>
  <c r="AL37" i="1" s="1"/>
  <c r="AJ37" i="1"/>
  <c r="AK36" i="1"/>
  <c r="AL36" i="1" s="1"/>
  <c r="AJ36" i="1"/>
  <c r="AJ29" i="1"/>
  <c r="AJ33" i="1"/>
  <c r="AK30" i="1"/>
  <c r="AL30" i="1" s="1"/>
  <c r="AJ30" i="1"/>
  <c r="AK26" i="1"/>
  <c r="AL26" i="1" s="1"/>
  <c r="AJ26" i="1"/>
  <c r="AJ25" i="1"/>
  <c r="AJ28" i="1"/>
  <c r="AK35" i="1"/>
  <c r="AL35" i="1" s="1"/>
  <c r="AJ35" i="1"/>
  <c r="Y14" i="1"/>
  <c r="N20" i="1"/>
  <c r="Y19" i="1"/>
  <c r="Y10" i="1"/>
  <c r="AL10" i="1" s="1"/>
  <c r="AA20" i="1"/>
  <c r="AK33" i="1"/>
  <c r="AL33" i="1" s="1"/>
  <c r="AE10" i="1"/>
  <c r="Y11" i="1"/>
  <c r="Y12" i="1"/>
  <c r="Z12" i="1"/>
  <c r="Y13" i="1"/>
  <c r="AJ13" i="1" s="1"/>
  <c r="Z14" i="1"/>
  <c r="Y15" i="1"/>
  <c r="AJ15" i="1" s="1"/>
  <c r="N11" i="1"/>
  <c r="AK23" i="1"/>
  <c r="AL23" i="1" s="1"/>
  <c r="AK40" i="1"/>
  <c r="AL40" i="1" s="1"/>
  <c r="Z20" i="1"/>
  <c r="Y16" i="1"/>
  <c r="Z16" i="1"/>
  <c r="N17" i="1"/>
  <c r="Z17" i="1"/>
  <c r="Z21" i="1"/>
  <c r="Y21" i="1"/>
  <c r="AK22" i="1"/>
  <c r="AL22" i="1" s="1"/>
  <c r="Y17" i="1"/>
  <c r="N19" i="1"/>
  <c r="Z19" i="1"/>
  <c r="Y20" i="1"/>
  <c r="AK28" i="1"/>
  <c r="AL28" i="1" s="1"/>
  <c r="AK25" i="1"/>
  <c r="AL25" i="1" s="1"/>
  <c r="N15" i="1"/>
  <c r="Y18" i="1"/>
  <c r="Z18" i="1"/>
  <c r="AK24" i="1"/>
  <c r="AL24" i="1" s="1"/>
  <c r="AK39" i="1"/>
  <c r="AL39" i="1" s="1"/>
  <c r="AK29" i="1"/>
  <c r="AL29" i="1" s="1"/>
  <c r="AK12" i="1" l="1"/>
  <c r="AL12" i="1" s="1"/>
  <c r="AJ12" i="1"/>
  <c r="AJ17" i="1"/>
  <c r="AJ10" i="1"/>
  <c r="AK14" i="1"/>
  <c r="AL14" i="1" s="1"/>
  <c r="AJ14" i="1"/>
  <c r="AK18" i="1"/>
  <c r="AL18" i="1" s="1"/>
  <c r="AJ18" i="1"/>
  <c r="AK16" i="1"/>
  <c r="AL16" i="1" s="1"/>
  <c r="AJ16" i="1"/>
  <c r="AJ19" i="1"/>
  <c r="AJ11" i="1"/>
  <c r="AJ20" i="1"/>
  <c r="AK21" i="1"/>
  <c r="AL21" i="1" s="1"/>
  <c r="AJ21" i="1"/>
  <c r="AK19" i="1"/>
  <c r="AL19" i="1" s="1"/>
  <c r="AK20" i="1"/>
  <c r="AL20" i="1" s="1"/>
  <c r="AK11" i="1"/>
  <c r="AL11" i="1" s="1"/>
  <c r="AK15" i="1"/>
  <c r="AL15" i="1" s="1"/>
  <c r="AK17" i="1"/>
  <c r="AL17" i="1" s="1"/>
</calcChain>
</file>

<file path=xl/sharedStrings.xml><?xml version="1.0" encoding="utf-8"?>
<sst xmlns="http://schemas.openxmlformats.org/spreadsheetml/2006/main" count="129" uniqueCount="46">
  <si>
    <t>Nuostoliai, kuriuos patyrė keleivių vežėjai dėl Covid-19</t>
  </si>
  <si>
    <t>SUVESTINĖ</t>
  </si>
  <si>
    <t>42 įmonės, apie 195 mln. Eur apyvarta, apie 91 proc. rinkos (tolimasis apie 82 proc.)</t>
  </si>
  <si>
    <t>tūkst. Eur.</t>
  </si>
  <si>
    <t>Segmentas (pervežimai)</t>
  </si>
  <si>
    <t>Pajamos, lengvatos, nuostolis, rida</t>
  </si>
  <si>
    <t>2019 m.</t>
  </si>
  <si>
    <t>Kovas</t>
  </si>
  <si>
    <t>Balandis</t>
  </si>
  <si>
    <t>Gegužė</t>
  </si>
  <si>
    <t>Birželis</t>
  </si>
  <si>
    <t>Liepa</t>
  </si>
  <si>
    <t>Rugpjūtis</t>
  </si>
  <si>
    <t>Rugsėjis</t>
  </si>
  <si>
    <t>Spalis</t>
  </si>
  <si>
    <t>Lapkritis</t>
  </si>
  <si>
    <t>Gruodis</t>
  </si>
  <si>
    <t>Gautos pajamos, viso:</t>
  </si>
  <si>
    <t>t.sk. - priskaičiuotos transporto lengvatos (įskaitant pajamas už moksleivių vežimą)</t>
  </si>
  <si>
    <t>Dotacijos (nuostolis) vietiniame susisiekime</t>
  </si>
  <si>
    <t>Nuostolis tolimajame, tarptautiniuose ir užsakomuosiuose</t>
  </si>
  <si>
    <t>x</t>
  </si>
  <si>
    <t>Tr. lengvatos tolimajame susisiekime</t>
  </si>
  <si>
    <t>Rida, tūkst.km</t>
  </si>
  <si>
    <t>Keleivių sk., tūkst.</t>
  </si>
  <si>
    <r>
      <t xml:space="preserve">Vietinis (miesto ir priemiestinis) susisiekimas </t>
    </r>
    <r>
      <rPr>
        <b/>
        <sz val="11"/>
        <color rgb="FFFF0000"/>
        <rFont val="Calibri"/>
        <family val="2"/>
        <charset val="186"/>
        <scheme val="minor"/>
      </rPr>
      <t>(35 įmonės)</t>
    </r>
  </si>
  <si>
    <t>Gautos pajamos, viso, tūkst. Eur (be PVM)</t>
  </si>
  <si>
    <t>Dotacijos (nuostolis), tūkst. Eur</t>
  </si>
  <si>
    <r>
      <t xml:space="preserve">Vietinis (miesto) susisiekimas </t>
    </r>
    <r>
      <rPr>
        <b/>
        <sz val="11"/>
        <color rgb="FFFF0000"/>
        <rFont val="Calibri"/>
        <family val="2"/>
        <charset val="186"/>
        <scheme val="minor"/>
      </rPr>
      <t>(23 įmonės)</t>
    </r>
  </si>
  <si>
    <r>
      <t xml:space="preserve">Vietinis (priemiestinis) susisiekimas </t>
    </r>
    <r>
      <rPr>
        <b/>
        <sz val="11"/>
        <color rgb="FFFF0000"/>
        <rFont val="Calibri"/>
        <family val="2"/>
        <charset val="186"/>
        <scheme val="minor"/>
      </rPr>
      <t>(35 įmonių)</t>
    </r>
  </si>
  <si>
    <r>
      <t xml:space="preserve">Tolimasis susisiekimas              </t>
    </r>
    <r>
      <rPr>
        <b/>
        <sz val="11"/>
        <color rgb="FF0070C0"/>
        <rFont val="Calibri"/>
        <family val="2"/>
        <charset val="186"/>
        <scheme val="minor"/>
      </rPr>
      <t>(299 maršrutai iš 363, 82 proc.,</t>
    </r>
    <r>
      <rPr>
        <b/>
        <sz val="11"/>
        <color rgb="FFFF0000"/>
        <rFont val="Calibri"/>
        <family val="2"/>
        <scheme val="minor"/>
      </rPr>
      <t xml:space="preserve"> 24 įmonės)</t>
    </r>
  </si>
  <si>
    <t xml:space="preserve">t.sk. - priskaičiuotos transporto lengvatos </t>
  </si>
  <si>
    <t>Nuostolis, tūkst. Eur</t>
  </si>
  <si>
    <r>
      <t>Užsakomieji vežimai</t>
    </r>
    <r>
      <rPr>
        <b/>
        <sz val="11"/>
        <color rgb="FFFF0000"/>
        <rFont val="Calibri"/>
        <family val="2"/>
        <charset val="186"/>
        <scheme val="minor"/>
      </rPr>
      <t xml:space="preserve"> (35 įmonės)</t>
    </r>
  </si>
  <si>
    <r>
      <t xml:space="preserve">Tarptautiniai pervežimai     </t>
    </r>
    <r>
      <rPr>
        <b/>
        <sz val="11"/>
        <color rgb="FFFF0000"/>
        <rFont val="Calibri"/>
        <family val="2"/>
        <charset val="186"/>
        <scheme val="minor"/>
      </rPr>
      <t>(4 įmonės)</t>
    </r>
  </si>
  <si>
    <t xml:space="preserve">Viso 2019 </t>
  </si>
  <si>
    <t>2020 m.</t>
  </si>
  <si>
    <t xml:space="preserve">Viso 2020 </t>
  </si>
  <si>
    <t>Covid-19 neigiamas poveikis</t>
  </si>
  <si>
    <t>2020-2019</t>
  </si>
  <si>
    <t>Sumažėjimas, proc.</t>
  </si>
  <si>
    <t>2020/2019 (lygis, proc.)</t>
  </si>
  <si>
    <r>
      <rPr>
        <b/>
        <sz val="11"/>
        <rFont val="Calibri"/>
        <family val="2"/>
        <charset val="186"/>
        <scheme val="minor"/>
      </rPr>
      <t xml:space="preserve">Keleivių vežimas, VISO:    </t>
    </r>
    <r>
      <rPr>
        <b/>
        <sz val="11"/>
        <color rgb="FFFF0000"/>
        <rFont val="Calibri"/>
        <family val="2"/>
        <scheme val="minor"/>
      </rPr>
      <t xml:space="preserve"> (42 įmonės)</t>
    </r>
  </si>
  <si>
    <t>(2020 metų kovo-gruodžio mėnesių duomenys lyginami su 2019 m. tais pačiais mėnesiais)</t>
  </si>
  <si>
    <r>
      <t xml:space="preserve">LINAVA ir LKVA 2021-03-29 rašto </t>
    </r>
    <r>
      <rPr>
        <u/>
        <sz val="11"/>
        <color theme="1"/>
        <rFont val="Calibri"/>
        <family val="2"/>
        <charset val="186"/>
        <scheme val="minor"/>
      </rPr>
      <t>2 priedas</t>
    </r>
  </si>
  <si>
    <t>Vežėjų duomenis apibendrino             Gintaras Nakutis                                                        tel. +370 655 83009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</si>
</sst>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186"/>
      <scheme val="minor"/>
    </font>
    <font>
      <b/>
      <sz val="11"/>
      <color rgb="FF0070C0"/>
      <name val="Calibri"/>
      <family val="2"/>
      <charset val="186"/>
      <scheme val="minor"/>
    </font>
    <font>
      <b/>
      <sz val="11"/>
      <name val="Calibri"/>
      <family val="2"/>
      <scheme val="minor"/>
    </font>
    <font>
      <b/>
      <sz val="11"/>
      <name val="Calibri"/>
      <family val="2"/>
      <charset val="186"/>
      <scheme val="minor"/>
    </font>
    <font>
      <b/>
      <sz val="9"/>
      <color rgb="FFFF0000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u/>
      <sz val="11"/>
      <color theme="1"/>
      <name val="Calibri"/>
      <family val="2"/>
      <charset val="186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99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9" fontId="0" fillId="0" borderId="0" xfId="1" applyFont="1"/>
    <xf numFmtId="0" fontId="5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3" xfId="0" applyBorder="1"/>
    <xf numFmtId="0" fontId="5" fillId="0" borderId="0" xfId="0" applyFont="1"/>
    <xf numFmtId="0" fontId="9" fillId="0" borderId="10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1" fontId="5" fillId="2" borderId="32" xfId="0" applyNumberFormat="1" applyFont="1" applyFill="1" applyBorder="1"/>
    <xf numFmtId="1" fontId="5" fillId="2" borderId="34" xfId="0" applyNumberFormat="1" applyFont="1" applyFill="1" applyBorder="1"/>
    <xf numFmtId="3" fontId="0" fillId="4" borderId="33" xfId="0" applyNumberFormat="1" applyFill="1" applyBorder="1"/>
    <xf numFmtId="3" fontId="0" fillId="4" borderId="32" xfId="0" applyNumberFormat="1" applyFill="1" applyBorder="1"/>
    <xf numFmtId="3" fontId="0" fillId="4" borderId="31" xfId="0" applyNumberFormat="1" applyFill="1" applyBorder="1"/>
    <xf numFmtId="3" fontId="0" fillId="4" borderId="34" xfId="0" applyNumberFormat="1" applyFill="1" applyBorder="1"/>
    <xf numFmtId="1" fontId="5" fillId="4" borderId="32" xfId="0" applyNumberFormat="1" applyFont="1" applyFill="1" applyBorder="1"/>
    <xf numFmtId="1" fontId="5" fillId="4" borderId="34" xfId="0" applyNumberFormat="1" applyFont="1" applyFill="1" applyBorder="1"/>
    <xf numFmtId="1" fontId="5" fillId="5" borderId="38" xfId="0" applyNumberFormat="1" applyFont="1" applyFill="1" applyBorder="1"/>
    <xf numFmtId="1" fontId="5" fillId="5" borderId="12" xfId="0" applyNumberFormat="1" applyFont="1" applyFill="1" applyBorder="1"/>
    <xf numFmtId="1" fontId="5" fillId="5" borderId="16" xfId="0" applyNumberFormat="1" applyFont="1" applyFill="1" applyBorder="1"/>
    <xf numFmtId="1" fontId="5" fillId="5" borderId="17" xfId="0" applyNumberFormat="1" applyFont="1" applyFill="1" applyBorder="1"/>
    <xf numFmtId="0" fontId="5" fillId="7" borderId="19" xfId="0" applyFont="1" applyFill="1" applyBorder="1"/>
    <xf numFmtId="3" fontId="0" fillId="7" borderId="21" xfId="0" applyNumberFormat="1" applyFill="1" applyBorder="1"/>
    <xf numFmtId="3" fontId="0" fillId="7" borderId="23" xfId="0" applyNumberFormat="1" applyFill="1" applyBorder="1"/>
    <xf numFmtId="3" fontId="0" fillId="7" borderId="25" xfId="0" applyNumberFormat="1" applyFill="1" applyBorder="1"/>
    <xf numFmtId="0" fontId="11" fillId="7" borderId="29" xfId="0" applyFont="1" applyFill="1" applyBorder="1" applyAlignment="1">
      <alignment vertical="center" wrapText="1"/>
    </xf>
    <xf numFmtId="3" fontId="0" fillId="7" borderId="31" xfId="0" applyNumberFormat="1" applyFill="1" applyBorder="1"/>
    <xf numFmtId="3" fontId="0" fillId="7" borderId="32" xfId="0" applyNumberFormat="1" applyFill="1" applyBorder="1"/>
    <xf numFmtId="3" fontId="0" fillId="7" borderId="34" xfId="0" applyNumberFormat="1" applyFill="1" applyBorder="1"/>
    <xf numFmtId="0" fontId="5" fillId="7" borderId="29" xfId="0" applyFont="1" applyFill="1" applyBorder="1"/>
    <xf numFmtId="0" fontId="5" fillId="6" borderId="36" xfId="0" applyFont="1" applyFill="1" applyBorder="1" applyAlignment="1">
      <alignment horizontal="right"/>
    </xf>
    <xf numFmtId="3" fontId="0" fillId="6" borderId="11" xfId="0" applyNumberFormat="1" applyFill="1" applyBorder="1"/>
    <xf numFmtId="3" fontId="0" fillId="6" borderId="38" xfId="0" applyNumberFormat="1" applyFill="1" applyBorder="1"/>
    <xf numFmtId="3" fontId="0" fillId="6" borderId="12" xfId="0" applyNumberFormat="1" applyFill="1" applyBorder="1"/>
    <xf numFmtId="3" fontId="0" fillId="6" borderId="18" xfId="0" applyNumberFormat="1" applyFill="1" applyBorder="1"/>
    <xf numFmtId="3" fontId="0" fillId="6" borderId="14" xfId="0" applyNumberFormat="1" applyFill="1" applyBorder="1"/>
    <xf numFmtId="3" fontId="0" fillId="6" borderId="16" xfId="0" applyNumberFormat="1" applyFill="1" applyBorder="1"/>
    <xf numFmtId="3" fontId="0" fillId="6" borderId="17" xfId="0" applyNumberFormat="1" applyFill="1" applyBorder="1"/>
    <xf numFmtId="0" fontId="5" fillId="0" borderId="19" xfId="0" applyFont="1" applyBorder="1"/>
    <xf numFmtId="3" fontId="0" fillId="0" borderId="20" xfId="0" applyNumberFormat="1" applyBorder="1"/>
    <xf numFmtId="3" fontId="0" fillId="0" borderId="23" xfId="0" applyNumberFormat="1" applyBorder="1"/>
    <xf numFmtId="3" fontId="0" fillId="0" borderId="40" xfId="0" applyNumberFormat="1" applyBorder="1"/>
    <xf numFmtId="3" fontId="0" fillId="3" borderId="23" xfId="0" applyNumberFormat="1" applyFill="1" applyBorder="1"/>
    <xf numFmtId="3" fontId="0" fillId="3" borderId="25" xfId="0" applyNumberFormat="1" applyFill="1" applyBorder="1"/>
    <xf numFmtId="0" fontId="11" fillId="0" borderId="29" xfId="0" applyFont="1" applyBorder="1" applyAlignment="1">
      <alignment vertical="center" wrapText="1"/>
    </xf>
    <xf numFmtId="3" fontId="0" fillId="3" borderId="32" xfId="0" applyNumberFormat="1" applyFill="1" applyBorder="1"/>
    <xf numFmtId="3" fontId="0" fillId="3" borderId="34" xfId="0" applyNumberFormat="1" applyFill="1" applyBorder="1"/>
    <xf numFmtId="0" fontId="5" fillId="0" borderId="29" xfId="0" applyFont="1" applyBorder="1"/>
    <xf numFmtId="3" fontId="0" fillId="6" borderId="42" xfId="0" applyNumberFormat="1" applyFill="1" applyBorder="1"/>
    <xf numFmtId="3" fontId="0" fillId="6" borderId="43" xfId="0" applyNumberFormat="1" applyFill="1" applyBorder="1"/>
    <xf numFmtId="3" fontId="0" fillId="6" borderId="7" xfId="0" applyNumberFormat="1" applyFill="1" applyBorder="1"/>
    <xf numFmtId="3" fontId="0" fillId="6" borderId="39" xfId="0" applyNumberFormat="1" applyFill="1" applyBorder="1"/>
    <xf numFmtId="3" fontId="0" fillId="6" borderId="10" xfId="0" applyNumberFormat="1" applyFill="1" applyBorder="1"/>
    <xf numFmtId="3" fontId="0" fillId="6" borderId="1" xfId="0" applyNumberFormat="1" applyFill="1" applyBorder="1"/>
    <xf numFmtId="3" fontId="0" fillId="6" borderId="3" xfId="0" applyNumberFormat="1" applyFill="1" applyBorder="1"/>
    <xf numFmtId="3" fontId="0" fillId="4" borderId="23" xfId="0" applyNumberFormat="1" applyFill="1" applyBorder="1"/>
    <xf numFmtId="1" fontId="0" fillId="4" borderId="34" xfId="0" applyNumberFormat="1" applyFill="1" applyBorder="1"/>
    <xf numFmtId="3" fontId="0" fillId="0" borderId="0" xfId="0" applyNumberFormat="1"/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3" fontId="0" fillId="4" borderId="22" xfId="0" applyNumberFormat="1" applyFill="1" applyBorder="1"/>
    <xf numFmtId="9" fontId="10" fillId="6" borderId="10" xfId="1" applyFont="1" applyFill="1" applyBorder="1" applyAlignment="1">
      <alignment horizontal="center" vertical="center"/>
    </xf>
    <xf numFmtId="9" fontId="2" fillId="6" borderId="10" xfId="0" applyNumberFormat="1" applyFont="1" applyFill="1" applyBorder="1" applyAlignment="1">
      <alignment horizontal="center" vertical="center"/>
    </xf>
    <xf numFmtId="0" fontId="9" fillId="3" borderId="45" xfId="0" applyFont="1" applyFill="1" applyBorder="1" applyAlignment="1">
      <alignment horizontal="center"/>
    </xf>
    <xf numFmtId="0" fontId="9" fillId="3" borderId="48" xfId="0" applyFont="1" applyFill="1" applyBorder="1" applyAlignment="1">
      <alignment horizontal="center"/>
    </xf>
    <xf numFmtId="0" fontId="9" fillId="3" borderId="47" xfId="0" applyFont="1" applyFill="1" applyBorder="1" applyAlignment="1">
      <alignment horizontal="center"/>
    </xf>
    <xf numFmtId="0" fontId="9" fillId="3" borderId="49" xfId="0" applyFont="1" applyFill="1" applyBorder="1" applyAlignment="1">
      <alignment horizontal="center"/>
    </xf>
    <xf numFmtId="1" fontId="5" fillId="2" borderId="31" xfId="0" applyNumberFormat="1" applyFont="1" applyFill="1" applyBorder="1"/>
    <xf numFmtId="1" fontId="5" fillId="4" borderId="31" xfId="0" applyNumberFormat="1" applyFont="1" applyFill="1" applyBorder="1"/>
    <xf numFmtId="3" fontId="0" fillId="6" borderId="31" xfId="0" applyNumberFormat="1" applyFill="1" applyBorder="1"/>
    <xf numFmtId="3" fontId="0" fillId="3" borderId="31" xfId="0" applyNumberFormat="1" applyFill="1" applyBorder="1"/>
    <xf numFmtId="1" fontId="0" fillId="4" borderId="31" xfId="0" applyNumberFormat="1" applyFill="1" applyBorder="1"/>
    <xf numFmtId="3" fontId="0" fillId="6" borderId="32" xfId="0" applyNumberFormat="1" applyFill="1" applyBorder="1"/>
    <xf numFmtId="1" fontId="0" fillId="4" borderId="32" xfId="0" applyNumberFormat="1" applyFill="1" applyBorder="1"/>
    <xf numFmtId="3" fontId="0" fillId="6" borderId="34" xfId="0" applyNumberFormat="1" applyFill="1" applyBorder="1"/>
    <xf numFmtId="9" fontId="10" fillId="0" borderId="46" xfId="1" applyFont="1" applyFill="1" applyBorder="1" applyAlignment="1">
      <alignment horizontal="center" vertical="center"/>
    </xf>
    <xf numFmtId="9" fontId="10" fillId="6" borderId="46" xfId="1" applyFont="1" applyFill="1" applyBorder="1" applyAlignment="1">
      <alignment horizontal="center" vertical="center"/>
    </xf>
    <xf numFmtId="9" fontId="2" fillId="0" borderId="46" xfId="0" applyNumberFormat="1" applyFont="1" applyBorder="1" applyAlignment="1">
      <alignment horizontal="center" vertical="center"/>
    </xf>
    <xf numFmtId="9" fontId="2" fillId="6" borderId="46" xfId="0" applyNumberFormat="1" applyFont="1" applyFill="1" applyBorder="1" applyAlignment="1">
      <alignment horizontal="center" vertical="center"/>
    </xf>
    <xf numFmtId="9" fontId="10" fillId="0" borderId="27" xfId="1" applyFont="1" applyFill="1" applyBorder="1" applyAlignment="1">
      <alignment horizontal="center" vertical="center"/>
    </xf>
    <xf numFmtId="9" fontId="2" fillId="0" borderId="27" xfId="0" applyNumberFormat="1" applyFont="1" applyBorder="1" applyAlignment="1">
      <alignment horizontal="center" vertical="center"/>
    </xf>
    <xf numFmtId="1" fontId="5" fillId="5" borderId="11" xfId="0" applyNumberFormat="1" applyFont="1" applyFill="1" applyBorder="1"/>
    <xf numFmtId="9" fontId="10" fillId="6" borderId="44" xfId="1" applyFont="1" applyFill="1" applyBorder="1" applyAlignment="1">
      <alignment horizontal="center" vertical="center"/>
    </xf>
    <xf numFmtId="9" fontId="2" fillId="6" borderId="44" xfId="0" applyNumberFormat="1" applyFont="1" applyFill="1" applyBorder="1" applyAlignment="1">
      <alignment horizontal="center" vertical="center"/>
    </xf>
    <xf numFmtId="1" fontId="5" fillId="5" borderId="14" xfId="0" applyNumberFormat="1" applyFont="1" applyFill="1" applyBorder="1"/>
    <xf numFmtId="3" fontId="0" fillId="3" borderId="21" xfId="0" applyNumberFormat="1" applyFill="1" applyBorder="1"/>
    <xf numFmtId="9" fontId="10" fillId="4" borderId="46" xfId="1" applyFont="1" applyFill="1" applyBorder="1" applyAlignment="1">
      <alignment horizontal="center" vertical="center"/>
    </xf>
    <xf numFmtId="9" fontId="2" fillId="4" borderId="46" xfId="0" applyNumberFormat="1" applyFont="1" applyFill="1" applyBorder="1" applyAlignment="1">
      <alignment horizontal="center" vertical="center"/>
    </xf>
    <xf numFmtId="3" fontId="0" fillId="6" borderId="20" xfId="0" applyNumberFormat="1" applyFill="1" applyBorder="1"/>
    <xf numFmtId="3" fontId="0" fillId="6" borderId="40" xfId="0" applyNumberFormat="1" applyFill="1" applyBorder="1"/>
    <xf numFmtId="3" fontId="0" fillId="6" borderId="50" xfId="0" applyNumberFormat="1" applyFill="1" applyBorder="1"/>
    <xf numFmtId="3" fontId="0" fillId="6" borderId="51" xfId="0" applyNumberFormat="1" applyFill="1" applyBorder="1"/>
    <xf numFmtId="1" fontId="0" fillId="6" borderId="38" xfId="0" applyNumberFormat="1" applyFill="1" applyBorder="1"/>
    <xf numFmtId="1" fontId="0" fillId="6" borderId="11" xfId="0" applyNumberFormat="1" applyFill="1" applyBorder="1"/>
    <xf numFmtId="1" fontId="0" fillId="6" borderId="12" xfId="0" applyNumberFormat="1" applyFill="1" applyBorder="1"/>
    <xf numFmtId="0" fontId="5" fillId="6" borderId="10" xfId="0" applyFont="1" applyFill="1" applyBorder="1" applyAlignment="1">
      <alignment horizontal="right"/>
    </xf>
    <xf numFmtId="164" fontId="0" fillId="6" borderId="14" xfId="0" applyNumberFormat="1" applyFill="1" applyBorder="1"/>
    <xf numFmtId="164" fontId="0" fillId="6" borderId="17" xfId="0" applyNumberFormat="1" applyFill="1" applyBorder="1"/>
    <xf numFmtId="1" fontId="0" fillId="6" borderId="16" xfId="0" applyNumberFormat="1" applyFill="1" applyBorder="1"/>
    <xf numFmtId="1" fontId="0" fillId="6" borderId="14" xfId="0" applyNumberFormat="1" applyFill="1" applyBorder="1"/>
    <xf numFmtId="1" fontId="0" fillId="6" borderId="17" xfId="0" applyNumberFormat="1" applyFill="1" applyBorder="1"/>
    <xf numFmtId="0" fontId="5" fillId="0" borderId="19" xfId="0" applyFont="1" applyFill="1" applyBorder="1"/>
    <xf numFmtId="0" fontId="5" fillId="0" borderId="29" xfId="0" applyFont="1" applyFill="1" applyBorder="1"/>
    <xf numFmtId="3" fontId="0" fillId="0" borderId="20" xfId="0" applyNumberFormat="1" applyFill="1" applyBorder="1"/>
    <xf numFmtId="3" fontId="0" fillId="0" borderId="40" xfId="0" applyNumberFormat="1" applyFill="1" applyBorder="1"/>
    <xf numFmtId="3" fontId="0" fillId="0" borderId="21" xfId="0" applyNumberFormat="1" applyFill="1" applyBorder="1"/>
    <xf numFmtId="1" fontId="0" fillId="0" borderId="23" xfId="0" applyNumberFormat="1" applyFill="1" applyBorder="1"/>
    <xf numFmtId="1" fontId="0" fillId="0" borderId="21" xfId="0" applyNumberFormat="1" applyFill="1" applyBorder="1"/>
    <xf numFmtId="1" fontId="0" fillId="0" borderId="25" xfId="0" applyNumberFormat="1" applyFill="1" applyBorder="1"/>
    <xf numFmtId="9" fontId="2" fillId="0" borderId="27" xfId="0" applyNumberFormat="1" applyFont="1" applyFill="1" applyBorder="1" applyAlignment="1">
      <alignment horizontal="center" vertical="center"/>
    </xf>
    <xf numFmtId="0" fontId="0" fillId="0" borderId="0" xfId="0" applyFill="1"/>
    <xf numFmtId="9" fontId="10" fillId="7" borderId="27" xfId="1" applyFont="1" applyFill="1" applyBorder="1" applyAlignment="1">
      <alignment horizontal="center" vertical="center"/>
    </xf>
    <xf numFmtId="9" fontId="2" fillId="7" borderId="27" xfId="0" applyNumberFormat="1" applyFont="1" applyFill="1" applyBorder="1" applyAlignment="1">
      <alignment horizontal="center" vertical="center"/>
    </xf>
    <xf numFmtId="9" fontId="10" fillId="7" borderId="46" xfId="1" applyFont="1" applyFill="1" applyBorder="1" applyAlignment="1">
      <alignment horizontal="center" vertical="center"/>
    </xf>
    <xf numFmtId="9" fontId="2" fillId="7" borderId="46" xfId="0" applyNumberFormat="1" applyFont="1" applyFill="1" applyBorder="1" applyAlignment="1">
      <alignment horizontal="center" vertical="center"/>
    </xf>
    <xf numFmtId="3" fontId="0" fillId="8" borderId="20" xfId="0" applyNumberFormat="1" applyFill="1" applyBorder="1" applyAlignment="1">
      <alignment horizontal="center"/>
    </xf>
    <xf numFmtId="3" fontId="0" fillId="8" borderId="40" xfId="0" applyNumberFormat="1" applyFill="1" applyBorder="1" applyAlignment="1">
      <alignment horizontal="center"/>
    </xf>
    <xf numFmtId="3" fontId="0" fillId="0" borderId="23" xfId="0" applyNumberFormat="1" applyFill="1" applyBorder="1"/>
    <xf numFmtId="14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3" fontId="5" fillId="0" borderId="46" xfId="0" applyNumberFormat="1" applyFont="1" applyFill="1" applyBorder="1"/>
    <xf numFmtId="3" fontId="5" fillId="4" borderId="46" xfId="0" applyNumberFormat="1" applyFont="1" applyFill="1" applyBorder="1"/>
    <xf numFmtId="3" fontId="5" fillId="7" borderId="27" xfId="0" applyNumberFormat="1" applyFont="1" applyFill="1" applyBorder="1"/>
    <xf numFmtId="3" fontId="5" fillId="7" borderId="46" xfId="0" applyNumberFormat="1" applyFont="1" applyFill="1" applyBorder="1"/>
    <xf numFmtId="3" fontId="5" fillId="6" borderId="44" xfId="0" applyNumberFormat="1" applyFont="1" applyFill="1" applyBorder="1"/>
    <xf numFmtId="3" fontId="5" fillId="6" borderId="10" xfId="0" applyNumberFormat="1" applyFont="1" applyFill="1" applyBorder="1"/>
    <xf numFmtId="3" fontId="5" fillId="0" borderId="27" xfId="0" applyNumberFormat="1" applyFont="1" applyFill="1" applyBorder="1"/>
    <xf numFmtId="3" fontId="5" fillId="6" borderId="46" xfId="0" applyNumberFormat="1" applyFont="1" applyFill="1" applyBorder="1"/>
    <xf numFmtId="0" fontId="5" fillId="0" borderId="10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5" fillId="10" borderId="19" xfId="0" applyFont="1" applyFill="1" applyBorder="1"/>
    <xf numFmtId="0" fontId="11" fillId="10" borderId="29" xfId="0" applyFont="1" applyFill="1" applyBorder="1" applyAlignment="1">
      <alignment vertical="center" wrapText="1"/>
    </xf>
    <xf numFmtId="0" fontId="5" fillId="10" borderId="29" xfId="0" applyFont="1" applyFill="1" applyBorder="1"/>
    <xf numFmtId="0" fontId="5" fillId="10" borderId="35" xfId="0" applyFont="1" applyFill="1" applyBorder="1"/>
    <xf numFmtId="3" fontId="0" fillId="10" borderId="20" xfId="0" applyNumberFormat="1" applyFill="1" applyBorder="1"/>
    <xf numFmtId="3" fontId="0" fillId="10" borderId="21" xfId="0" applyNumberFormat="1" applyFill="1" applyBorder="1"/>
    <xf numFmtId="3" fontId="0" fillId="10" borderId="25" xfId="0" applyNumberFormat="1" applyFill="1" applyBorder="1"/>
    <xf numFmtId="3" fontId="0" fillId="10" borderId="30" xfId="0" applyNumberFormat="1" applyFill="1" applyBorder="1"/>
    <xf numFmtId="3" fontId="0" fillId="10" borderId="31" xfId="0" applyNumberFormat="1" applyFill="1" applyBorder="1"/>
    <xf numFmtId="3" fontId="0" fillId="10" borderId="34" xfId="0" applyNumberFormat="1" applyFill="1" applyBorder="1"/>
    <xf numFmtId="3" fontId="0" fillId="10" borderId="30" xfId="0" applyNumberFormat="1" applyFill="1" applyBorder="1" applyAlignment="1">
      <alignment horizontal="center"/>
    </xf>
    <xf numFmtId="3" fontId="0" fillId="10" borderId="31" xfId="0" applyNumberFormat="1" applyFill="1" applyBorder="1" applyAlignment="1">
      <alignment horizontal="center"/>
    </xf>
    <xf numFmtId="3" fontId="0" fillId="10" borderId="34" xfId="0" applyNumberFormat="1" applyFill="1" applyBorder="1" applyAlignment="1">
      <alignment horizontal="center"/>
    </xf>
    <xf numFmtId="3" fontId="0" fillId="10" borderId="24" xfId="0" applyNumberFormat="1" applyFill="1" applyBorder="1"/>
    <xf numFmtId="3" fontId="0" fillId="10" borderId="23" xfId="0" applyNumberFormat="1" applyFill="1" applyBorder="1"/>
    <xf numFmtId="3" fontId="0" fillId="10" borderId="26" xfId="0" applyNumberFormat="1" applyFill="1" applyBorder="1"/>
    <xf numFmtId="3" fontId="0" fillId="10" borderId="33" xfId="0" applyNumberFormat="1" applyFill="1" applyBorder="1"/>
    <xf numFmtId="3" fontId="0" fillId="10" borderId="32" xfId="0" applyNumberFormat="1" applyFill="1" applyBorder="1"/>
    <xf numFmtId="3" fontId="5" fillId="10" borderId="4" xfId="0" applyNumberFormat="1" applyFont="1" applyFill="1" applyBorder="1"/>
    <xf numFmtId="9" fontId="10" fillId="10" borderId="27" xfId="1" applyFont="1" applyFill="1" applyBorder="1" applyAlignment="1">
      <alignment horizontal="center" vertical="center"/>
    </xf>
    <xf numFmtId="9" fontId="2" fillId="10" borderId="27" xfId="0" applyNumberFormat="1" applyFont="1" applyFill="1" applyBorder="1" applyAlignment="1">
      <alignment horizontal="center" vertical="center"/>
    </xf>
    <xf numFmtId="3" fontId="5" fillId="10" borderId="46" xfId="0" applyNumberFormat="1" applyFont="1" applyFill="1" applyBorder="1"/>
    <xf numFmtId="9" fontId="10" fillId="10" borderId="46" xfId="1" applyFont="1" applyFill="1" applyBorder="1" applyAlignment="1">
      <alignment horizontal="center" vertical="center"/>
    </xf>
    <xf numFmtId="9" fontId="2" fillId="10" borderId="46" xfId="0" applyNumberFormat="1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14" fontId="5" fillId="10" borderId="0" xfId="0" applyNumberFormat="1" applyFont="1" applyFill="1" applyAlignment="1">
      <alignment vertical="center"/>
    </xf>
    <xf numFmtId="3" fontId="0" fillId="6" borderId="37" xfId="0" applyNumberFormat="1" applyFill="1" applyBorder="1"/>
    <xf numFmtId="0" fontId="16" fillId="0" borderId="6" xfId="0" applyFont="1" applyBorder="1" applyAlignment="1">
      <alignment horizontal="center"/>
    </xf>
    <xf numFmtId="3" fontId="12" fillId="0" borderId="4" xfId="0" applyNumberFormat="1" applyFont="1" applyFill="1" applyBorder="1"/>
    <xf numFmtId="3" fontId="12" fillId="0" borderId="46" xfId="0" applyNumberFormat="1" applyFont="1" applyFill="1" applyBorder="1"/>
    <xf numFmtId="3" fontId="12" fillId="6" borderId="44" xfId="0" applyNumberFormat="1" applyFont="1" applyFill="1" applyBorder="1"/>
    <xf numFmtId="3" fontId="12" fillId="6" borderId="10" xfId="0" applyNumberFormat="1" applyFont="1" applyFill="1" applyBorder="1"/>
    <xf numFmtId="3" fontId="12" fillId="0" borderId="27" xfId="0" applyNumberFormat="1" applyFont="1" applyFill="1" applyBorder="1"/>
    <xf numFmtId="3" fontId="12" fillId="6" borderId="46" xfId="0" applyNumberFormat="1" applyFont="1" applyFill="1" applyBorder="1"/>
    <xf numFmtId="3" fontId="12" fillId="6" borderId="3" xfId="0" applyNumberFormat="1" applyFont="1" applyFill="1" applyBorder="1"/>
    <xf numFmtId="3" fontId="12" fillId="0" borderId="41" xfId="0" applyNumberFormat="1" applyFont="1" applyFill="1" applyBorder="1"/>
    <xf numFmtId="3" fontId="12" fillId="0" borderId="33" xfId="0" applyNumberFormat="1" applyFont="1" applyFill="1" applyBorder="1"/>
    <xf numFmtId="0" fontId="17" fillId="0" borderId="10" xfId="0" applyFont="1" applyBorder="1" applyAlignment="1">
      <alignment horizontal="center"/>
    </xf>
    <xf numFmtId="3" fontId="3" fillId="0" borderId="4" xfId="0" applyNumberFormat="1" applyFont="1" applyFill="1" applyBorder="1"/>
    <xf numFmtId="3" fontId="3" fillId="0" borderId="27" xfId="0" applyNumberFormat="1" applyFont="1" applyFill="1" applyBorder="1"/>
    <xf numFmtId="3" fontId="3" fillId="0" borderId="46" xfId="0" applyNumberFormat="1" applyFont="1" applyFill="1" applyBorder="1" applyAlignment="1">
      <alignment horizontal="center"/>
    </xf>
    <xf numFmtId="3" fontId="3" fillId="6" borderId="28" xfId="0" applyNumberFormat="1" applyFont="1" applyFill="1" applyBorder="1"/>
    <xf numFmtId="3" fontId="3" fillId="6" borderId="10" xfId="0" applyNumberFormat="1" applyFont="1" applyFill="1" applyBorder="1"/>
    <xf numFmtId="3" fontId="3" fillId="0" borderId="27" xfId="0" applyNumberFormat="1" applyFont="1" applyFill="1" applyBorder="1" applyAlignment="1">
      <alignment horizontal="center"/>
    </xf>
    <xf numFmtId="0" fontId="0" fillId="7" borderId="0" xfId="0" applyFill="1" applyAlignment="1">
      <alignment horizontal="left" vertical="top" wrapText="1"/>
    </xf>
    <xf numFmtId="14" fontId="0" fillId="7" borderId="0" xfId="0" applyNumberFormat="1" applyFill="1" applyAlignment="1">
      <alignment horizontal="left"/>
    </xf>
    <xf numFmtId="0" fontId="0" fillId="0" borderId="0" xfId="0" applyAlignment="1">
      <alignment horizontal="right" vertical="top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28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4" fillId="10" borderId="7" xfId="0" applyFont="1" applyFill="1" applyBorder="1" applyAlignment="1">
      <alignment horizontal="center" vertical="center"/>
    </xf>
    <xf numFmtId="0" fontId="14" fillId="10" borderId="0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2" fillId="10" borderId="6" xfId="0" applyFont="1" applyFill="1" applyBorder="1" applyAlignment="1">
      <alignment horizontal="center" vertical="center" wrapText="1"/>
    </xf>
    <xf numFmtId="0" fontId="6" fillId="10" borderId="28" xfId="0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textRotation="45" wrapText="1"/>
    </xf>
    <xf numFmtId="0" fontId="5" fillId="7" borderId="28" xfId="0" applyFont="1" applyFill="1" applyBorder="1" applyAlignment="1">
      <alignment horizontal="center" vertical="center" textRotation="45" wrapText="1"/>
    </xf>
    <xf numFmtId="0" fontId="5" fillId="7" borderId="13" xfId="0" applyFont="1" applyFill="1" applyBorder="1" applyAlignment="1">
      <alignment horizontal="center" vertical="center" textRotation="45" wrapText="1"/>
    </xf>
    <xf numFmtId="0" fontId="5" fillId="3" borderId="5" xfId="0" applyFont="1" applyFill="1" applyBorder="1" applyAlignment="1">
      <alignment horizontal="center" vertical="center" wrapText="1"/>
    </xf>
  </cellXfs>
  <cellStyles count="2">
    <cellStyle name="Įprastas" xfId="0" builtinId="0"/>
    <cellStyle name="Procentai" xfId="1" builtinId="5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9B13A-5712-489A-9CB9-97A82598C36D}">
  <dimension ref="B2:AN47"/>
  <sheetViews>
    <sheetView tabSelected="1" zoomScaleNormal="100" workbookViewId="0">
      <selection activeCell="C54" sqref="C54"/>
    </sheetView>
  </sheetViews>
  <sheetFormatPr defaultRowHeight="15" x14ac:dyDescent="0.25"/>
  <cols>
    <col min="2" max="2" width="22.85546875" customWidth="1"/>
    <col min="3" max="3" width="39.28515625" customWidth="1"/>
    <col min="7" max="7" width="10.42578125" bestFit="1" customWidth="1"/>
    <col min="9" max="9" width="10.5703125" customWidth="1"/>
    <col min="26" max="35" width="9.140625" hidden="1" customWidth="1"/>
    <col min="36" max="36" width="10.28515625" customWidth="1"/>
    <col min="37" max="37" width="11.140625" customWidth="1"/>
    <col min="38" max="38" width="13.28515625" customWidth="1"/>
  </cols>
  <sheetData>
    <row r="2" spans="2:39" ht="18.75" customHeight="1" x14ac:dyDescent="0.25">
      <c r="C2" s="192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  <c r="AH2" s="192"/>
      <c r="AI2" s="192"/>
      <c r="AJ2" s="192"/>
      <c r="AK2" s="191" t="s">
        <v>44</v>
      </c>
      <c r="AL2" s="191"/>
    </row>
    <row r="3" spans="2:39" x14ac:dyDescent="0.25">
      <c r="C3" s="193" t="s">
        <v>43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193"/>
      <c r="AD3" s="193"/>
      <c r="AE3" s="193"/>
      <c r="AF3" s="193"/>
      <c r="AG3" s="193"/>
      <c r="AH3" s="193"/>
      <c r="AI3" s="193"/>
      <c r="AJ3" s="193"/>
      <c r="AK3" s="191"/>
      <c r="AL3" s="191"/>
    </row>
    <row r="4" spans="2:39" ht="15.75" thickBot="1" x14ac:dyDescent="0.3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2:39" ht="15.75" thickBot="1" x14ac:dyDescent="0.3">
      <c r="B5" s="169" t="s">
        <v>1</v>
      </c>
      <c r="C5" s="209" t="s">
        <v>2</v>
      </c>
      <c r="D5" s="210"/>
      <c r="E5" s="210"/>
      <c r="F5" s="210"/>
      <c r="G5" s="210"/>
      <c r="H5" s="210"/>
      <c r="I5" s="170">
        <v>44284</v>
      </c>
      <c r="J5" s="128"/>
      <c r="K5" s="128"/>
      <c r="L5" s="128"/>
      <c r="M5" s="128"/>
      <c r="N5" s="128"/>
      <c r="O5" s="129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2:39" ht="15.75" thickBot="1" x14ac:dyDescent="0.3"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AA6" s="194" t="s">
        <v>3</v>
      </c>
      <c r="AB6" s="194"/>
      <c r="AC6" s="194"/>
      <c r="AD6" s="194"/>
      <c r="AE6" s="194"/>
      <c r="AF6" s="194"/>
      <c r="AG6" s="194"/>
      <c r="AH6" s="194"/>
      <c r="AI6" s="194"/>
      <c r="AJ6" s="194"/>
    </row>
    <row r="7" spans="2:39" ht="16.5" customHeight="1" thickBot="1" x14ac:dyDescent="0.3">
      <c r="B7" s="195" t="s">
        <v>4</v>
      </c>
      <c r="C7" s="197" t="s">
        <v>5</v>
      </c>
      <c r="D7" s="199" t="s">
        <v>6</v>
      </c>
      <c r="E7" s="199"/>
      <c r="F7" s="199"/>
      <c r="G7" s="199"/>
      <c r="H7" s="199"/>
      <c r="I7" s="199"/>
      <c r="J7" s="199"/>
      <c r="K7" s="199"/>
      <c r="L7" s="199"/>
      <c r="M7" s="199"/>
      <c r="N7" s="200" t="s">
        <v>35</v>
      </c>
      <c r="O7" s="202" t="s">
        <v>36</v>
      </c>
      <c r="P7" s="202"/>
      <c r="Q7" s="202"/>
      <c r="R7" s="202"/>
      <c r="S7" s="202"/>
      <c r="T7" s="202"/>
      <c r="U7" s="202"/>
      <c r="V7" s="202"/>
      <c r="W7" s="202"/>
      <c r="X7" s="202"/>
      <c r="Y7" s="203" t="s">
        <v>37</v>
      </c>
      <c r="Z7" s="220"/>
      <c r="AA7" s="220"/>
      <c r="AB7" s="220"/>
      <c r="AC7" s="220"/>
      <c r="AD7" s="220"/>
      <c r="AE7" s="220"/>
      <c r="AF7" s="220"/>
      <c r="AG7" s="220"/>
      <c r="AH7" s="220"/>
      <c r="AI7" s="220"/>
      <c r="AJ7" s="208" t="s">
        <v>38</v>
      </c>
      <c r="AK7" s="208"/>
      <c r="AL7" s="208"/>
    </row>
    <row r="8" spans="2:39" ht="28.5" customHeight="1" thickBot="1" x14ac:dyDescent="0.3">
      <c r="B8" s="196"/>
      <c r="C8" s="198"/>
      <c r="D8" s="4" t="s">
        <v>7</v>
      </c>
      <c r="E8" s="5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4" t="s">
        <v>13</v>
      </c>
      <c r="K8" s="4" t="s">
        <v>14</v>
      </c>
      <c r="L8" s="4" t="s">
        <v>15</v>
      </c>
      <c r="M8" s="68" t="s">
        <v>16</v>
      </c>
      <c r="N8" s="201"/>
      <c r="O8" s="6" t="s">
        <v>7</v>
      </c>
      <c r="P8" s="6" t="s">
        <v>8</v>
      </c>
      <c r="Q8" s="6" t="s">
        <v>9</v>
      </c>
      <c r="R8" s="6" t="s">
        <v>10</v>
      </c>
      <c r="S8" s="6" t="s">
        <v>11</v>
      </c>
      <c r="T8" s="6" t="s">
        <v>12</v>
      </c>
      <c r="U8" s="7" t="s">
        <v>13</v>
      </c>
      <c r="V8" s="8" t="s">
        <v>14</v>
      </c>
      <c r="W8" s="7" t="s">
        <v>15</v>
      </c>
      <c r="X8" s="10" t="s">
        <v>16</v>
      </c>
      <c r="Y8" s="204"/>
      <c r="Z8" s="141" t="s">
        <v>7</v>
      </c>
      <c r="AA8" s="9" t="s">
        <v>8</v>
      </c>
      <c r="AB8" s="143" t="s">
        <v>9</v>
      </c>
      <c r="AC8" s="141" t="s">
        <v>10</v>
      </c>
      <c r="AD8" s="141" t="s">
        <v>11</v>
      </c>
      <c r="AE8" s="141" t="s">
        <v>12</v>
      </c>
      <c r="AF8" s="9" t="s">
        <v>13</v>
      </c>
      <c r="AG8" s="141" t="s">
        <v>14</v>
      </c>
      <c r="AH8" s="142" t="s">
        <v>15</v>
      </c>
      <c r="AI8" s="143" t="s">
        <v>16</v>
      </c>
      <c r="AJ8" s="138" t="s">
        <v>39</v>
      </c>
      <c r="AK8" s="139" t="s">
        <v>41</v>
      </c>
      <c r="AL8" s="139" t="s">
        <v>40</v>
      </c>
    </row>
    <row r="9" spans="2:39" ht="15.75" thickBot="1" x14ac:dyDescent="0.3">
      <c r="B9" s="11"/>
      <c r="C9" s="12"/>
      <c r="D9" s="13">
        <v>1</v>
      </c>
      <c r="E9" s="14">
        <v>2</v>
      </c>
      <c r="F9" s="15">
        <v>3</v>
      </c>
      <c r="G9" s="16">
        <v>4</v>
      </c>
      <c r="H9" s="14">
        <v>5</v>
      </c>
      <c r="I9" s="14">
        <v>6</v>
      </c>
      <c r="J9" s="14">
        <v>7</v>
      </c>
      <c r="K9" s="14">
        <v>8</v>
      </c>
      <c r="L9" s="14">
        <v>9</v>
      </c>
      <c r="M9" s="14">
        <v>10</v>
      </c>
      <c r="N9" s="182">
        <v>11</v>
      </c>
      <c r="O9" s="17">
        <v>12</v>
      </c>
      <c r="P9" s="15">
        <v>13</v>
      </c>
      <c r="Q9" s="15">
        <v>14</v>
      </c>
      <c r="R9" s="16">
        <v>15</v>
      </c>
      <c r="S9" s="14">
        <v>16</v>
      </c>
      <c r="T9" s="18">
        <v>17</v>
      </c>
      <c r="U9" s="18">
        <v>18</v>
      </c>
      <c r="V9" s="13">
        <v>19</v>
      </c>
      <c r="W9" s="14">
        <v>21</v>
      </c>
      <c r="X9" s="69">
        <v>22</v>
      </c>
      <c r="Y9" s="172">
        <v>23</v>
      </c>
      <c r="Z9" s="73">
        <v>24</v>
      </c>
      <c r="AA9" s="74">
        <v>25</v>
      </c>
      <c r="AB9" s="74">
        <v>26</v>
      </c>
      <c r="AC9" s="74">
        <v>27</v>
      </c>
      <c r="AD9" s="75">
        <v>28</v>
      </c>
      <c r="AE9" s="75">
        <v>29</v>
      </c>
      <c r="AF9" s="75">
        <v>30</v>
      </c>
      <c r="AG9" s="76">
        <v>31</v>
      </c>
      <c r="AH9" s="74">
        <v>32</v>
      </c>
      <c r="AI9" s="75">
        <v>33</v>
      </c>
      <c r="AJ9" s="144">
        <v>34</v>
      </c>
      <c r="AK9" s="140">
        <v>35</v>
      </c>
      <c r="AL9" s="140">
        <v>36</v>
      </c>
    </row>
    <row r="10" spans="2:39" x14ac:dyDescent="0.25">
      <c r="B10" s="214" t="s">
        <v>42</v>
      </c>
      <c r="C10" s="145" t="s">
        <v>17</v>
      </c>
      <c r="D10" s="149">
        <f>+D22+D27+D32+D37+D41</f>
        <v>14767.07096337429</v>
      </c>
      <c r="E10" s="150">
        <f t="shared" ref="E10:X10" si="0">+E22+E27+E32+E37+E41</f>
        <v>15681.355477892013</v>
      </c>
      <c r="F10" s="150">
        <f t="shared" si="0"/>
        <v>18468.936040000001</v>
      </c>
      <c r="G10" s="150">
        <f t="shared" si="0"/>
        <v>19121.166490000003</v>
      </c>
      <c r="H10" s="150">
        <f t="shared" si="0"/>
        <v>18165.654905659823</v>
      </c>
      <c r="I10" s="150">
        <f t="shared" si="0"/>
        <v>18536.819481549297</v>
      </c>
      <c r="J10" s="150">
        <f t="shared" si="0"/>
        <v>18774.933250419108</v>
      </c>
      <c r="K10" s="150">
        <f t="shared" si="0"/>
        <v>14838.966563538001</v>
      </c>
      <c r="L10" s="150">
        <f t="shared" si="0"/>
        <v>13926.383467993599</v>
      </c>
      <c r="M10" s="151">
        <f t="shared" si="0"/>
        <v>13233.239944432798</v>
      </c>
      <c r="N10" s="183">
        <f>+D10+E10+F10+G10+H10+I10+J10+K10+L10+M10</f>
        <v>165514.52658485895</v>
      </c>
      <c r="O10" s="158">
        <f t="shared" si="0"/>
        <v>9771.9581067604831</v>
      </c>
      <c r="P10" s="159">
        <f t="shared" si="0"/>
        <v>3691.784443663204</v>
      </c>
      <c r="Q10" s="150">
        <f t="shared" si="0"/>
        <v>5221.5414425543286</v>
      </c>
      <c r="R10" s="150">
        <f t="shared" si="0"/>
        <v>7535.4508382776539</v>
      </c>
      <c r="S10" s="150">
        <f t="shared" si="0"/>
        <v>9459.3438503417001</v>
      </c>
      <c r="T10" s="150">
        <f t="shared" si="0"/>
        <v>9611.7734980628284</v>
      </c>
      <c r="U10" s="151">
        <f t="shared" si="0"/>
        <v>10883.868544026847</v>
      </c>
      <c r="V10" s="151">
        <f t="shared" si="0"/>
        <v>9838.9289129888002</v>
      </c>
      <c r="W10" s="151">
        <f t="shared" si="0"/>
        <v>6919.1756300703983</v>
      </c>
      <c r="X10" s="160">
        <f t="shared" si="0"/>
        <v>5699.7207866181598</v>
      </c>
      <c r="Y10" s="173">
        <f>+O10+P10+Q10+R10+S10+T10+U10+V10+W10+X10</f>
        <v>78633.546053364407</v>
      </c>
      <c r="Z10" s="19">
        <f t="shared" ref="Z10:AJ10" si="1">+O10-D10</f>
        <v>-4995.1128566138068</v>
      </c>
      <c r="AA10" s="77">
        <f t="shared" si="1"/>
        <v>-11989.571034228809</v>
      </c>
      <c r="AB10" s="77">
        <f t="shared" si="1"/>
        <v>-13247.394597445673</v>
      </c>
      <c r="AC10" s="77">
        <f t="shared" si="1"/>
        <v>-11585.715651722348</v>
      </c>
      <c r="AD10" s="77">
        <f t="shared" si="1"/>
        <v>-8706.3110553181232</v>
      </c>
      <c r="AE10" s="77">
        <f t="shared" si="1"/>
        <v>-8925.0459834864687</v>
      </c>
      <c r="AF10" s="77">
        <f t="shared" si="1"/>
        <v>-7891.0647063922606</v>
      </c>
      <c r="AG10" s="77">
        <f t="shared" si="1"/>
        <v>-5000.0376505492004</v>
      </c>
      <c r="AH10" s="77">
        <f t="shared" si="1"/>
        <v>-7007.2078379232007</v>
      </c>
      <c r="AI10" s="20">
        <f t="shared" si="1"/>
        <v>-7533.5191578146387</v>
      </c>
      <c r="AJ10" s="163">
        <f t="shared" si="1"/>
        <v>-86880.980531494541</v>
      </c>
      <c r="AK10" s="164">
        <f>+Y10/N10</f>
        <v>0.47508546636871268</v>
      </c>
      <c r="AL10" s="165">
        <f>+AK10-1</f>
        <v>-0.52491453363128726</v>
      </c>
      <c r="AM10" s="67"/>
    </row>
    <row r="11" spans="2:39" ht="41.25" customHeight="1" x14ac:dyDescent="0.25">
      <c r="B11" s="215"/>
      <c r="C11" s="146" t="s">
        <v>18</v>
      </c>
      <c r="D11" s="152">
        <f>+D23+D28</f>
        <v>4289.5583800000004</v>
      </c>
      <c r="E11" s="153">
        <f t="shared" ref="E11:X12" si="2">+E23+E28</f>
        <v>4181.3717800000004</v>
      </c>
      <c r="F11" s="153">
        <f t="shared" si="2"/>
        <v>4366.24748</v>
      </c>
      <c r="G11" s="153">
        <f t="shared" si="2"/>
        <v>3623.8752600000007</v>
      </c>
      <c r="H11" s="153">
        <f t="shared" si="2"/>
        <v>2693.9334468621705</v>
      </c>
      <c r="I11" s="153">
        <f t="shared" si="2"/>
        <v>2817.0118932394366</v>
      </c>
      <c r="J11" s="153">
        <f t="shared" si="2"/>
        <v>4563.7081618644061</v>
      </c>
      <c r="K11" s="153">
        <f t="shared" si="2"/>
        <v>5222.4891919730017</v>
      </c>
      <c r="L11" s="153">
        <f t="shared" si="2"/>
        <v>4412.8074046256006</v>
      </c>
      <c r="M11" s="154">
        <f t="shared" si="2"/>
        <v>4001.5201253188006</v>
      </c>
      <c r="N11" s="184">
        <f t="shared" ref="N11:N44" si="3">+D11+E11+F11+G11+H11+I11+J11+K11+L11+M11</f>
        <v>40172.523123883417</v>
      </c>
      <c r="O11" s="161">
        <f t="shared" si="2"/>
        <v>3067.3447799999999</v>
      </c>
      <c r="P11" s="162">
        <f t="shared" si="2"/>
        <v>1019.0359399999999</v>
      </c>
      <c r="Q11" s="153">
        <f t="shared" si="2"/>
        <v>1398.3294299999998</v>
      </c>
      <c r="R11" s="153">
        <f t="shared" si="2"/>
        <v>1913.0648800000004</v>
      </c>
      <c r="S11" s="153">
        <f t="shared" si="2"/>
        <v>2094.6442495655724</v>
      </c>
      <c r="T11" s="153">
        <f t="shared" si="2"/>
        <v>1986.0949299650961</v>
      </c>
      <c r="U11" s="154">
        <f t="shared" si="2"/>
        <v>3748.004326040269</v>
      </c>
      <c r="V11" s="154">
        <f t="shared" si="2"/>
        <v>3307.6492246001994</v>
      </c>
      <c r="W11" s="154">
        <f t="shared" si="2"/>
        <v>2134.2477354415996</v>
      </c>
      <c r="X11" s="154">
        <f t="shared" si="2"/>
        <v>1531.6965134459472</v>
      </c>
      <c r="Y11" s="174">
        <f t="shared" ref="Y11:Y44" si="4">+O11+P11+Q11+R11+S11+T11+U11+V11+W11+X11</f>
        <v>22200.112009058681</v>
      </c>
      <c r="Z11" s="19">
        <f t="shared" ref="Z11:AI12" si="5">+O11-D11</f>
        <v>-1222.2136000000005</v>
      </c>
      <c r="AA11" s="77">
        <f t="shared" si="5"/>
        <v>-3162.3358400000006</v>
      </c>
      <c r="AB11" s="77">
        <f t="shared" si="5"/>
        <v>-2967.9180500000002</v>
      </c>
      <c r="AC11" s="77">
        <f t="shared" si="5"/>
        <v>-1710.8103800000004</v>
      </c>
      <c r="AD11" s="77">
        <f t="shared" si="5"/>
        <v>-599.2891972965981</v>
      </c>
      <c r="AE11" s="77">
        <f t="shared" si="5"/>
        <v>-830.91696327434056</v>
      </c>
      <c r="AF11" s="77">
        <f t="shared" si="5"/>
        <v>-815.70383582413706</v>
      </c>
      <c r="AG11" s="77">
        <f t="shared" si="5"/>
        <v>-1914.8399673728022</v>
      </c>
      <c r="AH11" s="77">
        <f t="shared" si="5"/>
        <v>-2278.559669184001</v>
      </c>
      <c r="AI11" s="20">
        <f t="shared" si="5"/>
        <v>-2469.8236118728537</v>
      </c>
      <c r="AJ11" s="166">
        <f t="shared" ref="AJ11:AJ44" si="6">+Y11-N11</f>
        <v>-17972.411114824736</v>
      </c>
      <c r="AK11" s="167">
        <f>+Y11/N11</f>
        <v>0.55261930998454623</v>
      </c>
      <c r="AL11" s="168">
        <f t="shared" ref="AL11:AL44" si="7">+AK11-1</f>
        <v>-0.44738069001545377</v>
      </c>
    </row>
    <row r="12" spans="2:39" x14ac:dyDescent="0.25">
      <c r="B12" s="215"/>
      <c r="C12" s="147" t="s">
        <v>19</v>
      </c>
      <c r="D12" s="152">
        <f>+D24+D29</f>
        <v>2848.5593999999996</v>
      </c>
      <c r="E12" s="153">
        <f t="shared" si="2"/>
        <v>2819.17274</v>
      </c>
      <c r="F12" s="153">
        <f t="shared" si="2"/>
        <v>2882.1983500000001</v>
      </c>
      <c r="G12" s="153">
        <f t="shared" si="2"/>
        <v>3037.63384</v>
      </c>
      <c r="H12" s="153">
        <f t="shared" si="2"/>
        <v>4049.9866616422291</v>
      </c>
      <c r="I12" s="153">
        <f t="shared" si="2"/>
        <v>3898.1258063380278</v>
      </c>
      <c r="J12" s="153">
        <f t="shared" si="2"/>
        <v>3034.2869077503851</v>
      </c>
      <c r="K12" s="153">
        <f t="shared" si="2"/>
        <v>3136.6870165989994</v>
      </c>
      <c r="L12" s="153">
        <f t="shared" si="2"/>
        <v>3185.1002359727995</v>
      </c>
      <c r="M12" s="154">
        <f t="shared" si="2"/>
        <v>3546.3065629643988</v>
      </c>
      <c r="N12" s="184">
        <f t="shared" si="3"/>
        <v>32438.057521266841</v>
      </c>
      <c r="O12" s="161">
        <f t="shared" si="2"/>
        <v>6409.3939799999989</v>
      </c>
      <c r="P12" s="162">
        <f t="shared" si="2"/>
        <v>7864.1733399999976</v>
      </c>
      <c r="Q12" s="153">
        <f t="shared" si="2"/>
        <v>7069.712169999998</v>
      </c>
      <c r="R12" s="153">
        <f t="shared" si="2"/>
        <v>5958.7455499999987</v>
      </c>
      <c r="S12" s="153">
        <f t="shared" si="2"/>
        <v>5501.2738216546768</v>
      </c>
      <c r="T12" s="153">
        <f t="shared" si="2"/>
        <v>5104.7177049040147</v>
      </c>
      <c r="U12" s="154">
        <f t="shared" si="2"/>
        <v>4874.5312675167788</v>
      </c>
      <c r="V12" s="154">
        <f t="shared" si="2"/>
        <v>5454.8735365187995</v>
      </c>
      <c r="W12" s="154">
        <f t="shared" si="2"/>
        <v>6188.2909343104002</v>
      </c>
      <c r="X12" s="154">
        <f t="shared" si="2"/>
        <v>6300.0690451071996</v>
      </c>
      <c r="Y12" s="174">
        <f t="shared" si="4"/>
        <v>60725.781350011865</v>
      </c>
      <c r="Z12" s="19">
        <f t="shared" si="5"/>
        <v>3560.8345799999993</v>
      </c>
      <c r="AA12" s="77">
        <f t="shared" si="5"/>
        <v>5045.0005999999976</v>
      </c>
      <c r="AB12" s="77">
        <f t="shared" si="5"/>
        <v>4187.5138199999983</v>
      </c>
      <c r="AC12" s="77">
        <f t="shared" si="5"/>
        <v>2921.1117099999988</v>
      </c>
      <c r="AD12" s="77">
        <f t="shared" si="5"/>
        <v>1451.2871600124477</v>
      </c>
      <c r="AE12" s="77">
        <f t="shared" si="5"/>
        <v>1206.5918985659869</v>
      </c>
      <c r="AF12" s="77">
        <f t="shared" si="5"/>
        <v>1840.2443597663937</v>
      </c>
      <c r="AG12" s="77">
        <f t="shared" si="5"/>
        <v>2318.1865199198</v>
      </c>
      <c r="AH12" s="77">
        <f t="shared" si="5"/>
        <v>3003.1906983376007</v>
      </c>
      <c r="AI12" s="20">
        <f t="shared" si="5"/>
        <v>2753.7624821428008</v>
      </c>
      <c r="AJ12" s="166">
        <f t="shared" si="6"/>
        <v>28287.723828745024</v>
      </c>
      <c r="AK12" s="167">
        <f>+Y12/N12</f>
        <v>1.8720535688735123</v>
      </c>
      <c r="AL12" s="168">
        <f t="shared" si="7"/>
        <v>0.87205356887351226</v>
      </c>
    </row>
    <row r="13" spans="2:39" x14ac:dyDescent="0.25">
      <c r="B13" s="215"/>
      <c r="C13" s="148" t="s">
        <v>20</v>
      </c>
      <c r="D13" s="155" t="s">
        <v>21</v>
      </c>
      <c r="E13" s="156" t="s">
        <v>21</v>
      </c>
      <c r="F13" s="156" t="s">
        <v>21</v>
      </c>
      <c r="G13" s="156" t="s">
        <v>21</v>
      </c>
      <c r="H13" s="156" t="s">
        <v>21</v>
      </c>
      <c r="I13" s="156" t="s">
        <v>21</v>
      </c>
      <c r="J13" s="156" t="s">
        <v>21</v>
      </c>
      <c r="K13" s="156" t="s">
        <v>21</v>
      </c>
      <c r="L13" s="156" t="s">
        <v>21</v>
      </c>
      <c r="M13" s="157" t="s">
        <v>21</v>
      </c>
      <c r="N13" s="185"/>
      <c r="O13" s="21">
        <f>+O34+O38+O42</f>
        <v>-1387.0971200000001</v>
      </c>
      <c r="P13" s="22">
        <f>+P34+P38+P42</f>
        <v>-1726.47972</v>
      </c>
      <c r="Q13" s="23">
        <f t="shared" ref="Q13" si="8">+Q34+Q38+Q42</f>
        <v>-1005.6033507843139</v>
      </c>
      <c r="R13" s="23">
        <f>+R34+R38+R42</f>
        <v>-711.35322000000008</v>
      </c>
      <c r="S13" s="23">
        <f>+S34+S38+S42</f>
        <v>-172.65600000000006</v>
      </c>
      <c r="T13" s="23">
        <f t="shared" ref="T13:X13" si="9">+T34+T38+T42</f>
        <v>-296.46200000000005</v>
      </c>
      <c r="U13" s="24">
        <f t="shared" si="9"/>
        <v>-387.053</v>
      </c>
      <c r="V13" s="24">
        <f t="shared" si="9"/>
        <v>-271.00700000000006</v>
      </c>
      <c r="W13" s="24">
        <f t="shared" si="9"/>
        <v>-690.10099999999989</v>
      </c>
      <c r="X13" s="24">
        <f t="shared" si="9"/>
        <v>-837.48599999999988</v>
      </c>
      <c r="Y13" s="174">
        <f t="shared" si="4"/>
        <v>-7485.2984107843131</v>
      </c>
      <c r="Z13" s="25">
        <f t="shared" ref="Z13:AI13" si="10">+O13</f>
        <v>-1387.0971200000001</v>
      </c>
      <c r="AA13" s="78">
        <f t="shared" si="10"/>
        <v>-1726.47972</v>
      </c>
      <c r="AB13" s="78">
        <f t="shared" si="10"/>
        <v>-1005.6033507843139</v>
      </c>
      <c r="AC13" s="78">
        <f t="shared" si="10"/>
        <v>-711.35322000000008</v>
      </c>
      <c r="AD13" s="78">
        <f t="shared" si="10"/>
        <v>-172.65600000000006</v>
      </c>
      <c r="AE13" s="78">
        <f t="shared" si="10"/>
        <v>-296.46200000000005</v>
      </c>
      <c r="AF13" s="78">
        <f t="shared" si="10"/>
        <v>-387.053</v>
      </c>
      <c r="AG13" s="78">
        <f t="shared" si="10"/>
        <v>-271.00700000000006</v>
      </c>
      <c r="AH13" s="78">
        <f t="shared" si="10"/>
        <v>-690.10099999999989</v>
      </c>
      <c r="AI13" s="26">
        <f t="shared" si="10"/>
        <v>-837.48599999999988</v>
      </c>
      <c r="AJ13" s="131">
        <f t="shared" si="6"/>
        <v>-7485.2984107843131</v>
      </c>
      <c r="AK13" s="96"/>
      <c r="AL13" s="97"/>
    </row>
    <row r="14" spans="2:39" x14ac:dyDescent="0.25">
      <c r="B14" s="215"/>
      <c r="C14" s="148" t="s">
        <v>22</v>
      </c>
      <c r="D14" s="152">
        <f>+D33</f>
        <v>617.89794999999992</v>
      </c>
      <c r="E14" s="153">
        <f t="shared" ref="E14:X14" si="11">+E33</f>
        <v>645.56598000000008</v>
      </c>
      <c r="F14" s="153">
        <f t="shared" si="11"/>
        <v>712.34045000000003</v>
      </c>
      <c r="G14" s="153">
        <f t="shared" si="11"/>
        <v>725.91393999999991</v>
      </c>
      <c r="H14" s="153">
        <f t="shared" si="11"/>
        <v>684.07400000000007</v>
      </c>
      <c r="I14" s="153">
        <f t="shared" si="11"/>
        <v>742.24099999999987</v>
      </c>
      <c r="J14" s="153">
        <f t="shared" si="11"/>
        <v>709.15724000000012</v>
      </c>
      <c r="K14" s="153">
        <f t="shared" si="11"/>
        <v>553.93500000000006</v>
      </c>
      <c r="L14" s="153">
        <f t="shared" si="11"/>
        <v>501.32699999999988</v>
      </c>
      <c r="M14" s="154">
        <f t="shared" si="11"/>
        <v>457.31</v>
      </c>
      <c r="N14" s="184">
        <f t="shared" si="3"/>
        <v>6349.762560000001</v>
      </c>
      <c r="O14" s="161">
        <f t="shared" si="11"/>
        <v>272.09138999999993</v>
      </c>
      <c r="P14" s="162">
        <f t="shared" si="11"/>
        <v>9.8941099999999977</v>
      </c>
      <c r="Q14" s="153">
        <f t="shared" si="11"/>
        <v>124.71448000000001</v>
      </c>
      <c r="R14" s="153">
        <f t="shared" si="11"/>
        <v>315.18546000000003</v>
      </c>
      <c r="S14" s="153">
        <f t="shared" si="11"/>
        <v>472.755</v>
      </c>
      <c r="T14" s="153">
        <f t="shared" si="11"/>
        <v>474.56500000000005</v>
      </c>
      <c r="U14" s="154">
        <f t="shared" si="11"/>
        <v>465.23599999999993</v>
      </c>
      <c r="V14" s="154">
        <f t="shared" si="11"/>
        <v>319.88</v>
      </c>
      <c r="W14" s="154">
        <f t="shared" si="11"/>
        <v>150.55599999999998</v>
      </c>
      <c r="X14" s="154">
        <f t="shared" si="11"/>
        <v>85.956999999999979</v>
      </c>
      <c r="Y14" s="174">
        <f t="shared" si="4"/>
        <v>2690.8344400000001</v>
      </c>
      <c r="Z14" s="19">
        <f t="shared" ref="Z14:Z33" si="12">+O14-D14</f>
        <v>-345.80655999999999</v>
      </c>
      <c r="AA14" s="77">
        <f t="shared" ref="AA14:AA33" si="13">+P14-E14</f>
        <v>-635.67187000000013</v>
      </c>
      <c r="AB14" s="77">
        <f t="shared" ref="AB14:AB33" si="14">+Q14-F14</f>
        <v>-587.62597000000005</v>
      </c>
      <c r="AC14" s="77">
        <f t="shared" ref="AC14:AC33" si="15">+R14-G14</f>
        <v>-410.72847999999988</v>
      </c>
      <c r="AD14" s="77">
        <f t="shared" ref="AD14:AD33" si="16">+S14-H14</f>
        <v>-211.31900000000007</v>
      </c>
      <c r="AE14" s="77">
        <f t="shared" ref="AE14:AE33" si="17">+T14-I14</f>
        <v>-267.67599999999982</v>
      </c>
      <c r="AF14" s="77">
        <f t="shared" ref="AF14:AF33" si="18">+U14-J14</f>
        <v>-243.92124000000018</v>
      </c>
      <c r="AG14" s="77">
        <f t="shared" ref="AG14:AG33" si="19">+V14-K14</f>
        <v>-234.05500000000006</v>
      </c>
      <c r="AH14" s="77">
        <f t="shared" ref="AH14:AH33" si="20">+W14-L14</f>
        <v>-350.7709999999999</v>
      </c>
      <c r="AI14" s="20">
        <f t="shared" ref="AI14:AI33" si="21">+X14-M14</f>
        <v>-371.35300000000001</v>
      </c>
      <c r="AJ14" s="166">
        <f t="shared" si="6"/>
        <v>-3658.9281200000009</v>
      </c>
      <c r="AK14" s="167">
        <f t="shared" ref="AK14:AK33" si="22">+Y14/N14</f>
        <v>0.42376930075319219</v>
      </c>
      <c r="AL14" s="168">
        <f t="shared" si="7"/>
        <v>-0.57623069924680781</v>
      </c>
    </row>
    <row r="15" spans="2:39" ht="15.75" thickBot="1" x14ac:dyDescent="0.3">
      <c r="B15" s="215"/>
      <c r="C15" s="40" t="s">
        <v>23</v>
      </c>
      <c r="D15" s="171">
        <f t="shared" ref="D15:X16" si="23">+D25+D30+D35+D39+D43</f>
        <v>15621.642009582249</v>
      </c>
      <c r="E15" s="41">
        <f t="shared" si="23"/>
        <v>15963.118545341713</v>
      </c>
      <c r="F15" s="41">
        <f t="shared" si="23"/>
        <v>17874.258165066047</v>
      </c>
      <c r="G15" s="41">
        <f t="shared" si="23"/>
        <v>17230.852605987384</v>
      </c>
      <c r="H15" s="41">
        <f t="shared" si="23"/>
        <v>17613.720987285506</v>
      </c>
      <c r="I15" s="41">
        <f t="shared" si="23"/>
        <v>17251.776704449239</v>
      </c>
      <c r="J15" s="41">
        <f t="shared" si="23"/>
        <v>18323.607903017401</v>
      </c>
      <c r="K15" s="41">
        <f t="shared" si="23"/>
        <v>14674.496412299999</v>
      </c>
      <c r="L15" s="41">
        <f t="shared" si="23"/>
        <v>13785.485743760002</v>
      </c>
      <c r="M15" s="43">
        <f t="shared" si="23"/>
        <v>13711.654429479997</v>
      </c>
      <c r="N15" s="186">
        <f t="shared" si="3"/>
        <v>162050.61350626955</v>
      </c>
      <c r="O15" s="61">
        <f t="shared" si="23"/>
        <v>12956.290271038999</v>
      </c>
      <c r="P15" s="42">
        <f t="shared" si="23"/>
        <v>7640.5469115999995</v>
      </c>
      <c r="Q15" s="41">
        <f t="shared" si="23"/>
        <v>9021.1749888000013</v>
      </c>
      <c r="R15" s="41">
        <f t="shared" si="23"/>
        <v>11046.308266399999</v>
      </c>
      <c r="S15" s="41">
        <f t="shared" si="23"/>
        <v>12651.980613000002</v>
      </c>
      <c r="T15" s="41">
        <f t="shared" si="23"/>
        <v>12933.498728</v>
      </c>
      <c r="U15" s="43">
        <f t="shared" si="23"/>
        <v>14289.952459999999</v>
      </c>
      <c r="V15" s="43">
        <f t="shared" si="23"/>
        <v>12957.32165806</v>
      </c>
      <c r="W15" s="43">
        <f t="shared" si="23"/>
        <v>11271.771493479999</v>
      </c>
      <c r="X15" s="43">
        <f t="shared" si="23"/>
        <v>9727.6930036400008</v>
      </c>
      <c r="Y15" s="175">
        <f t="shared" si="4"/>
        <v>114496.53839401901</v>
      </c>
      <c r="Z15" s="27">
        <f t="shared" si="12"/>
        <v>-2665.3517385432497</v>
      </c>
      <c r="AA15" s="91">
        <f t="shared" si="13"/>
        <v>-8322.5716337417143</v>
      </c>
      <c r="AB15" s="91">
        <f t="shared" si="14"/>
        <v>-8853.0831762660455</v>
      </c>
      <c r="AC15" s="91">
        <f t="shared" si="15"/>
        <v>-6184.5443395873845</v>
      </c>
      <c r="AD15" s="91">
        <f t="shared" si="16"/>
        <v>-4961.740374285504</v>
      </c>
      <c r="AE15" s="91">
        <f t="shared" si="17"/>
        <v>-4318.2779764492388</v>
      </c>
      <c r="AF15" s="91">
        <f t="shared" si="18"/>
        <v>-4033.6554430174019</v>
      </c>
      <c r="AG15" s="91">
        <f t="shared" si="19"/>
        <v>-1717.1747542399989</v>
      </c>
      <c r="AH15" s="91">
        <f t="shared" si="20"/>
        <v>-2513.7142502800034</v>
      </c>
      <c r="AI15" s="28">
        <f t="shared" si="21"/>
        <v>-3983.9614258399961</v>
      </c>
      <c r="AJ15" s="134">
        <f t="shared" si="6"/>
        <v>-47554.075112250546</v>
      </c>
      <c r="AK15" s="92">
        <f t="shared" si="22"/>
        <v>0.70654800939454188</v>
      </c>
      <c r="AL15" s="93">
        <f t="shared" si="7"/>
        <v>-0.29345199060545812</v>
      </c>
    </row>
    <row r="16" spans="2:39" ht="15.75" thickBot="1" x14ac:dyDescent="0.3">
      <c r="B16" s="216"/>
      <c r="C16" s="40" t="s">
        <v>24</v>
      </c>
      <c r="D16" s="44">
        <f>+D26+D31+D36+D40+D44</f>
        <v>29165.129511479994</v>
      </c>
      <c r="E16" s="45">
        <f>+E26+E31+E36+E40+E44</f>
        <v>28700.883876136006</v>
      </c>
      <c r="F16" s="45">
        <f t="shared" si="23"/>
        <v>29522.890960000001</v>
      </c>
      <c r="G16" s="45">
        <f t="shared" si="23"/>
        <v>26174.25705</v>
      </c>
      <c r="H16" s="45">
        <f>+H26+H31+H36+H40+H44</f>
        <v>23959.336538445754</v>
      </c>
      <c r="I16" s="45">
        <f t="shared" si="23"/>
        <v>24076.101387323935</v>
      </c>
      <c r="J16" s="45">
        <f t="shared" si="23"/>
        <v>28806.443326453009</v>
      </c>
      <c r="K16" s="45">
        <f t="shared" si="23"/>
        <v>30685.791858778</v>
      </c>
      <c r="L16" s="45">
        <f t="shared" si="23"/>
        <v>29302.7328133216</v>
      </c>
      <c r="M16" s="47">
        <f t="shared" si="23"/>
        <v>27900.021965376804</v>
      </c>
      <c r="N16" s="187">
        <f t="shared" si="3"/>
        <v>278293.58928731515</v>
      </c>
      <c r="O16" s="64">
        <f t="shared" si="23"/>
        <v>21565.650124640004</v>
      </c>
      <c r="P16" s="46">
        <f>+P26+P31+P36+P40+P44</f>
        <v>8608.6322455960017</v>
      </c>
      <c r="Q16" s="45">
        <f t="shared" si="23"/>
        <v>11196.736863160002</v>
      </c>
      <c r="R16" s="45">
        <f t="shared" si="23"/>
        <v>15105.577999003999</v>
      </c>
      <c r="S16" s="45">
        <f t="shared" si="23"/>
        <v>16999.023299856119</v>
      </c>
      <c r="T16" s="45">
        <f t="shared" si="23"/>
        <v>16631.817737242585</v>
      </c>
      <c r="U16" s="47">
        <f t="shared" si="23"/>
        <v>21758.908635167787</v>
      </c>
      <c r="V16" s="47">
        <f t="shared" si="23"/>
        <v>21435.828031426201</v>
      </c>
      <c r="W16" s="47">
        <f t="shared" si="23"/>
        <v>15415.472383249604</v>
      </c>
      <c r="X16" s="47">
        <f t="shared" si="23"/>
        <v>13074.346538972799</v>
      </c>
      <c r="Y16" s="176">
        <f t="shared" si="4"/>
        <v>161791.99385831511</v>
      </c>
      <c r="Z16" s="29">
        <f t="shared" si="12"/>
        <v>-7599.4793868399902</v>
      </c>
      <c r="AA16" s="94">
        <f t="shared" si="13"/>
        <v>-20092.251630540006</v>
      </c>
      <c r="AB16" s="94">
        <f t="shared" si="14"/>
        <v>-18326.15409684</v>
      </c>
      <c r="AC16" s="94">
        <f t="shared" si="15"/>
        <v>-11068.679050996001</v>
      </c>
      <c r="AD16" s="94">
        <f t="shared" si="16"/>
        <v>-6960.3132385896351</v>
      </c>
      <c r="AE16" s="94">
        <f t="shared" si="17"/>
        <v>-7444.2836500813501</v>
      </c>
      <c r="AF16" s="94">
        <f t="shared" si="18"/>
        <v>-7047.5346912852219</v>
      </c>
      <c r="AG16" s="94">
        <f t="shared" si="19"/>
        <v>-9249.9638273517994</v>
      </c>
      <c r="AH16" s="94">
        <f t="shared" si="20"/>
        <v>-13887.260430071996</v>
      </c>
      <c r="AI16" s="30">
        <f t="shared" si="21"/>
        <v>-14825.675426404005</v>
      </c>
      <c r="AJ16" s="135">
        <f t="shared" si="6"/>
        <v>-116501.59542900004</v>
      </c>
      <c r="AK16" s="71">
        <f t="shared" si="22"/>
        <v>0.58137161647399016</v>
      </c>
      <c r="AL16" s="72">
        <f t="shared" si="7"/>
        <v>-0.41862838352600984</v>
      </c>
    </row>
    <row r="17" spans="2:38" x14ac:dyDescent="0.25">
      <c r="B17" s="217" t="s">
        <v>25</v>
      </c>
      <c r="C17" s="31" t="s">
        <v>26</v>
      </c>
      <c r="D17" s="32">
        <f t="shared" ref="D17:X21" si="24">+D22+D27</f>
        <v>10728.92956337429</v>
      </c>
      <c r="E17" s="32">
        <f t="shared" si="24"/>
        <v>10698.290847892013</v>
      </c>
      <c r="F17" s="32">
        <f t="shared" si="24"/>
        <v>11216.59266</v>
      </c>
      <c r="G17" s="32">
        <f t="shared" si="24"/>
        <v>9812.6890100000001</v>
      </c>
      <c r="H17" s="32">
        <f t="shared" si="24"/>
        <v>8967.3419056598232</v>
      </c>
      <c r="I17" s="32">
        <f t="shared" si="24"/>
        <v>9027.4734815492957</v>
      </c>
      <c r="J17" s="32">
        <f t="shared" si="24"/>
        <v>11128.218250419108</v>
      </c>
      <c r="K17" s="32">
        <f t="shared" si="24"/>
        <v>11580.659763537999</v>
      </c>
      <c r="L17" s="32">
        <f t="shared" si="24"/>
        <v>11023.350227993598</v>
      </c>
      <c r="M17" s="34">
        <f t="shared" si="24"/>
        <v>10277.698404432798</v>
      </c>
      <c r="N17" s="184">
        <f t="shared" si="3"/>
        <v>104461.24411485893</v>
      </c>
      <c r="O17" s="33">
        <f t="shared" si="24"/>
        <v>7922.7996767604818</v>
      </c>
      <c r="P17" s="32">
        <f t="shared" si="24"/>
        <v>3565.8364436632041</v>
      </c>
      <c r="Q17" s="32">
        <f t="shared" si="24"/>
        <v>4512.3033325543283</v>
      </c>
      <c r="R17" s="32">
        <f t="shared" si="24"/>
        <v>6009.0915382776539</v>
      </c>
      <c r="S17" s="32">
        <f t="shared" si="24"/>
        <v>6622.1408503417006</v>
      </c>
      <c r="T17" s="32">
        <f t="shared" si="24"/>
        <v>6505.0714980628281</v>
      </c>
      <c r="U17" s="32">
        <f t="shared" si="24"/>
        <v>8345.8795440268459</v>
      </c>
      <c r="V17" s="32">
        <f t="shared" si="24"/>
        <v>8247.5297729888007</v>
      </c>
      <c r="W17" s="32">
        <f t="shared" si="24"/>
        <v>6053.6605100703982</v>
      </c>
      <c r="X17" s="34">
        <f t="shared" si="24"/>
        <v>5058.7237866181595</v>
      </c>
      <c r="Y17" s="177">
        <f t="shared" si="4"/>
        <v>62843.036953364397</v>
      </c>
      <c r="Z17" s="33">
        <f t="shared" si="12"/>
        <v>-2806.1298866138077</v>
      </c>
      <c r="AA17" s="32">
        <f t="shared" si="13"/>
        <v>-7132.4544042288089</v>
      </c>
      <c r="AB17" s="32">
        <f t="shared" si="14"/>
        <v>-6704.2893274456719</v>
      </c>
      <c r="AC17" s="32">
        <f t="shared" si="15"/>
        <v>-3803.5974717223462</v>
      </c>
      <c r="AD17" s="32">
        <f t="shared" si="16"/>
        <v>-2345.2010553181226</v>
      </c>
      <c r="AE17" s="32">
        <f t="shared" si="17"/>
        <v>-2522.4019834864675</v>
      </c>
      <c r="AF17" s="32">
        <f t="shared" si="18"/>
        <v>-2782.3387063922619</v>
      </c>
      <c r="AG17" s="32">
        <f t="shared" si="19"/>
        <v>-3333.1299905491978</v>
      </c>
      <c r="AH17" s="32">
        <f t="shared" si="20"/>
        <v>-4969.6897179232001</v>
      </c>
      <c r="AI17" s="34">
        <f t="shared" si="21"/>
        <v>-5218.9746178146388</v>
      </c>
      <c r="AJ17" s="132">
        <f t="shared" si="6"/>
        <v>-41618.207161494531</v>
      </c>
      <c r="AK17" s="121">
        <f t="shared" si="22"/>
        <v>0.60159188688453868</v>
      </c>
      <c r="AL17" s="122">
        <f t="shared" si="7"/>
        <v>-0.39840811311546132</v>
      </c>
    </row>
    <row r="18" spans="2:38" ht="60.75" customHeight="1" x14ac:dyDescent="0.25">
      <c r="B18" s="218"/>
      <c r="C18" s="35" t="s">
        <v>18</v>
      </c>
      <c r="D18" s="36">
        <f t="shared" si="24"/>
        <v>4289.5583800000004</v>
      </c>
      <c r="E18" s="36">
        <f t="shared" si="24"/>
        <v>4181.3717800000004</v>
      </c>
      <c r="F18" s="36">
        <f t="shared" si="24"/>
        <v>4366.24748</v>
      </c>
      <c r="G18" s="36">
        <f t="shared" si="24"/>
        <v>3623.8752600000007</v>
      </c>
      <c r="H18" s="36">
        <f t="shared" si="24"/>
        <v>2693.9334468621705</v>
      </c>
      <c r="I18" s="36">
        <f t="shared" si="24"/>
        <v>2817.0118932394366</v>
      </c>
      <c r="J18" s="36">
        <f t="shared" si="24"/>
        <v>4563.7081618644061</v>
      </c>
      <c r="K18" s="36">
        <f t="shared" si="24"/>
        <v>5222.4891919730017</v>
      </c>
      <c r="L18" s="36">
        <f t="shared" si="24"/>
        <v>4412.8074046256006</v>
      </c>
      <c r="M18" s="38">
        <f t="shared" si="24"/>
        <v>4001.5201253188006</v>
      </c>
      <c r="N18" s="184">
        <f t="shared" si="3"/>
        <v>40172.523123883417</v>
      </c>
      <c r="O18" s="37">
        <f t="shared" si="24"/>
        <v>3067.3447799999999</v>
      </c>
      <c r="P18" s="36">
        <f t="shared" si="24"/>
        <v>1019.0359399999999</v>
      </c>
      <c r="Q18" s="36">
        <f t="shared" si="24"/>
        <v>1398.3294299999998</v>
      </c>
      <c r="R18" s="36">
        <f t="shared" si="24"/>
        <v>1913.0648800000004</v>
      </c>
      <c r="S18" s="36">
        <f t="shared" si="24"/>
        <v>2094.6442495655724</v>
      </c>
      <c r="T18" s="36">
        <f t="shared" si="24"/>
        <v>1986.0949299650961</v>
      </c>
      <c r="U18" s="36">
        <f t="shared" si="24"/>
        <v>3748.004326040269</v>
      </c>
      <c r="V18" s="36">
        <f t="shared" si="24"/>
        <v>3307.6492246001994</v>
      </c>
      <c r="W18" s="36">
        <f t="shared" si="24"/>
        <v>2134.2477354415996</v>
      </c>
      <c r="X18" s="38">
        <f t="shared" si="24"/>
        <v>1531.6965134459472</v>
      </c>
      <c r="Y18" s="174">
        <f t="shared" si="4"/>
        <v>22200.112009058681</v>
      </c>
      <c r="Z18" s="37">
        <f t="shared" si="12"/>
        <v>-1222.2136000000005</v>
      </c>
      <c r="AA18" s="36">
        <f t="shared" si="13"/>
        <v>-3162.3358400000006</v>
      </c>
      <c r="AB18" s="36">
        <f t="shared" si="14"/>
        <v>-2967.9180500000002</v>
      </c>
      <c r="AC18" s="36">
        <f t="shared" si="15"/>
        <v>-1710.8103800000004</v>
      </c>
      <c r="AD18" s="36">
        <f t="shared" si="16"/>
        <v>-599.2891972965981</v>
      </c>
      <c r="AE18" s="36">
        <f t="shared" si="17"/>
        <v>-830.91696327434056</v>
      </c>
      <c r="AF18" s="36">
        <f t="shared" si="18"/>
        <v>-815.70383582413706</v>
      </c>
      <c r="AG18" s="36">
        <f t="shared" si="19"/>
        <v>-1914.8399673728022</v>
      </c>
      <c r="AH18" s="36">
        <f t="shared" si="20"/>
        <v>-2278.559669184001</v>
      </c>
      <c r="AI18" s="38">
        <f t="shared" si="21"/>
        <v>-2469.8236118728537</v>
      </c>
      <c r="AJ18" s="133">
        <f t="shared" si="6"/>
        <v>-17972.411114824736</v>
      </c>
      <c r="AK18" s="123">
        <f t="shared" si="22"/>
        <v>0.55261930998454623</v>
      </c>
      <c r="AL18" s="124">
        <f t="shared" si="7"/>
        <v>-0.44738069001545377</v>
      </c>
    </row>
    <row r="19" spans="2:38" x14ac:dyDescent="0.25">
      <c r="B19" s="218"/>
      <c r="C19" s="39" t="s">
        <v>27</v>
      </c>
      <c r="D19" s="36">
        <f t="shared" si="24"/>
        <v>2848.5593999999996</v>
      </c>
      <c r="E19" s="36">
        <f t="shared" si="24"/>
        <v>2819.17274</v>
      </c>
      <c r="F19" s="36">
        <f t="shared" si="24"/>
        <v>2882.1983500000001</v>
      </c>
      <c r="G19" s="36">
        <f t="shared" si="24"/>
        <v>3037.63384</v>
      </c>
      <c r="H19" s="36">
        <f t="shared" si="24"/>
        <v>4049.9866616422291</v>
      </c>
      <c r="I19" s="36">
        <f t="shared" si="24"/>
        <v>3898.1258063380278</v>
      </c>
      <c r="J19" s="36">
        <f t="shared" si="24"/>
        <v>3034.2869077503851</v>
      </c>
      <c r="K19" s="36">
        <f t="shared" si="24"/>
        <v>3136.6870165989994</v>
      </c>
      <c r="L19" s="36">
        <f t="shared" si="24"/>
        <v>3185.1002359727995</v>
      </c>
      <c r="M19" s="38">
        <f t="shared" si="24"/>
        <v>3546.3065629643988</v>
      </c>
      <c r="N19" s="184">
        <f t="shared" si="3"/>
        <v>32438.057521266841</v>
      </c>
      <c r="O19" s="37">
        <f t="shared" si="24"/>
        <v>6409.3939799999989</v>
      </c>
      <c r="P19" s="36">
        <f t="shared" si="24"/>
        <v>7864.1733399999976</v>
      </c>
      <c r="Q19" s="36">
        <f t="shared" si="24"/>
        <v>7069.712169999998</v>
      </c>
      <c r="R19" s="36">
        <f t="shared" si="24"/>
        <v>5958.7455499999987</v>
      </c>
      <c r="S19" s="36">
        <f t="shared" si="24"/>
        <v>5501.2738216546768</v>
      </c>
      <c r="T19" s="36">
        <f t="shared" si="24"/>
        <v>5104.7177049040147</v>
      </c>
      <c r="U19" s="36">
        <f t="shared" si="24"/>
        <v>4874.5312675167788</v>
      </c>
      <c r="V19" s="36">
        <f t="shared" si="24"/>
        <v>5454.8735365187995</v>
      </c>
      <c r="W19" s="36">
        <f t="shared" si="24"/>
        <v>6188.2909343104002</v>
      </c>
      <c r="X19" s="38">
        <f t="shared" si="24"/>
        <v>6300.0690451071996</v>
      </c>
      <c r="Y19" s="174">
        <f t="shared" si="4"/>
        <v>60725.781350011865</v>
      </c>
      <c r="Z19" s="37">
        <f t="shared" si="12"/>
        <v>3560.8345799999993</v>
      </c>
      <c r="AA19" s="36">
        <f t="shared" si="13"/>
        <v>5045.0005999999976</v>
      </c>
      <c r="AB19" s="36">
        <f t="shared" si="14"/>
        <v>4187.5138199999983</v>
      </c>
      <c r="AC19" s="36">
        <f t="shared" si="15"/>
        <v>2921.1117099999988</v>
      </c>
      <c r="AD19" s="36">
        <f t="shared" si="16"/>
        <v>1451.2871600124477</v>
      </c>
      <c r="AE19" s="36">
        <f t="shared" si="17"/>
        <v>1206.5918985659869</v>
      </c>
      <c r="AF19" s="36">
        <f t="shared" si="18"/>
        <v>1840.2443597663937</v>
      </c>
      <c r="AG19" s="36">
        <f t="shared" si="19"/>
        <v>2318.1865199198</v>
      </c>
      <c r="AH19" s="36">
        <f t="shared" si="20"/>
        <v>3003.1906983376007</v>
      </c>
      <c r="AI19" s="38">
        <f t="shared" si="21"/>
        <v>2753.7624821428008</v>
      </c>
      <c r="AJ19" s="133">
        <f t="shared" si="6"/>
        <v>28287.723828745024</v>
      </c>
      <c r="AK19" s="123">
        <f t="shared" si="22"/>
        <v>1.8720535688735123</v>
      </c>
      <c r="AL19" s="124">
        <f t="shared" si="7"/>
        <v>0.87205356887351226</v>
      </c>
    </row>
    <row r="20" spans="2:38" ht="15.75" thickBot="1" x14ac:dyDescent="0.3">
      <c r="B20" s="218"/>
      <c r="C20" s="40" t="s">
        <v>23</v>
      </c>
      <c r="D20" s="41">
        <f t="shared" si="24"/>
        <v>10529.838359000001</v>
      </c>
      <c r="E20" s="41">
        <f t="shared" si="24"/>
        <v>10427.502766399999</v>
      </c>
      <c r="F20" s="41">
        <f t="shared" si="24"/>
        <v>11021.759205999999</v>
      </c>
      <c r="G20" s="41">
        <f t="shared" si="24"/>
        <v>9960.1430920000021</v>
      </c>
      <c r="H20" s="41">
        <f t="shared" si="24"/>
        <v>9899.9280240000007</v>
      </c>
      <c r="I20" s="41">
        <f t="shared" si="24"/>
        <v>9603.7270950000002</v>
      </c>
      <c r="J20" s="41">
        <f t="shared" si="24"/>
        <v>11385.345360000001</v>
      </c>
      <c r="K20" s="41">
        <f t="shared" si="24"/>
        <v>11135.523412299999</v>
      </c>
      <c r="L20" s="41">
        <f t="shared" si="24"/>
        <v>10439.630743760001</v>
      </c>
      <c r="M20" s="43">
        <f t="shared" si="24"/>
        <v>10248.456429479997</v>
      </c>
      <c r="N20" s="186">
        <f t="shared" si="3"/>
        <v>104651.85448794</v>
      </c>
      <c r="O20" s="42">
        <f t="shared" si="24"/>
        <v>9935.3066951000001</v>
      </c>
      <c r="P20" s="41">
        <f t="shared" si="24"/>
        <v>7200.1549115999997</v>
      </c>
      <c r="Q20" s="41">
        <f t="shared" si="24"/>
        <v>7637.4799888000007</v>
      </c>
      <c r="R20" s="41">
        <f t="shared" si="24"/>
        <v>8255.2232664000003</v>
      </c>
      <c r="S20" s="41">
        <f t="shared" si="24"/>
        <v>8570.1736130000008</v>
      </c>
      <c r="T20" s="41">
        <f t="shared" si="24"/>
        <v>8503.7187279999998</v>
      </c>
      <c r="U20" s="41">
        <f t="shared" si="24"/>
        <v>10111.323459999998</v>
      </c>
      <c r="V20" s="41">
        <f t="shared" si="24"/>
        <v>10189.31365806</v>
      </c>
      <c r="W20" s="41">
        <f t="shared" si="24"/>
        <v>9113.4554934799999</v>
      </c>
      <c r="X20" s="43">
        <f t="shared" si="24"/>
        <v>8241.6510036400014</v>
      </c>
      <c r="Y20" s="175">
        <f t="shared" si="4"/>
        <v>87757.800818079995</v>
      </c>
      <c r="Z20" s="42">
        <f t="shared" si="12"/>
        <v>-594.53166390000115</v>
      </c>
      <c r="AA20" s="41">
        <f t="shared" si="13"/>
        <v>-3227.3478547999994</v>
      </c>
      <c r="AB20" s="41">
        <f t="shared" si="14"/>
        <v>-3384.2792171999981</v>
      </c>
      <c r="AC20" s="41">
        <f t="shared" si="15"/>
        <v>-1704.9198256000018</v>
      </c>
      <c r="AD20" s="41">
        <f t="shared" si="16"/>
        <v>-1329.7544109999999</v>
      </c>
      <c r="AE20" s="41">
        <f t="shared" si="17"/>
        <v>-1100.0083670000004</v>
      </c>
      <c r="AF20" s="41">
        <f t="shared" si="18"/>
        <v>-1274.0219000000034</v>
      </c>
      <c r="AG20" s="41">
        <f t="shared" si="19"/>
        <v>-946.2097542399988</v>
      </c>
      <c r="AH20" s="41">
        <f t="shared" si="20"/>
        <v>-1326.1752502800009</v>
      </c>
      <c r="AI20" s="43">
        <f t="shared" si="21"/>
        <v>-2006.8054258399952</v>
      </c>
      <c r="AJ20" s="134">
        <f t="shared" si="6"/>
        <v>-16894.053669860004</v>
      </c>
      <c r="AK20" s="92">
        <f t="shared" si="22"/>
        <v>0.83856899858562117</v>
      </c>
      <c r="AL20" s="93">
        <f t="shared" si="7"/>
        <v>-0.16143100141437883</v>
      </c>
    </row>
    <row r="21" spans="2:38" ht="15.75" thickBot="1" x14ac:dyDescent="0.3">
      <c r="B21" s="219"/>
      <c r="C21" s="40" t="s">
        <v>24</v>
      </c>
      <c r="D21" s="45">
        <f t="shared" si="24"/>
        <v>28453.699511479994</v>
      </c>
      <c r="E21" s="45">
        <f t="shared" si="24"/>
        <v>27899.525876136006</v>
      </c>
      <c r="F21" s="45">
        <f t="shared" si="24"/>
        <v>28581.61796</v>
      </c>
      <c r="G21" s="45">
        <f t="shared" si="24"/>
        <v>25145.250049999999</v>
      </c>
      <c r="H21" s="45">
        <f t="shared" si="24"/>
        <v>23112.643538445755</v>
      </c>
      <c r="I21" s="45">
        <f t="shared" si="24"/>
        <v>23211.118387323935</v>
      </c>
      <c r="J21" s="45">
        <f t="shared" si="24"/>
        <v>28003.988326453007</v>
      </c>
      <c r="K21" s="45">
        <f t="shared" si="24"/>
        <v>30103.511858777998</v>
      </c>
      <c r="L21" s="45">
        <f t="shared" si="24"/>
        <v>28779.283813321603</v>
      </c>
      <c r="M21" s="47">
        <f t="shared" si="24"/>
        <v>27399.092965376803</v>
      </c>
      <c r="N21" s="187">
        <f t="shared" si="3"/>
        <v>270689.73228731513</v>
      </c>
      <c r="O21" s="46">
        <f t="shared" si="24"/>
        <v>21267.705124640004</v>
      </c>
      <c r="P21" s="45">
        <f t="shared" si="24"/>
        <v>8578.7652455960015</v>
      </c>
      <c r="Q21" s="45">
        <f t="shared" si="24"/>
        <v>11055.487863160002</v>
      </c>
      <c r="R21" s="45">
        <f t="shared" si="24"/>
        <v>14772.357999004</v>
      </c>
      <c r="S21" s="45">
        <f t="shared" si="24"/>
        <v>16511.656299856117</v>
      </c>
      <c r="T21" s="45">
        <f t="shared" si="24"/>
        <v>16119.123737242586</v>
      </c>
      <c r="U21" s="45">
        <f t="shared" si="24"/>
        <v>21272.123635167787</v>
      </c>
      <c r="V21" s="45">
        <f t="shared" si="24"/>
        <v>21108.117031426198</v>
      </c>
      <c r="W21" s="45">
        <f t="shared" si="24"/>
        <v>15240.208383249603</v>
      </c>
      <c r="X21" s="47">
        <f t="shared" si="24"/>
        <v>12956.505538972799</v>
      </c>
      <c r="Y21" s="176">
        <f t="shared" si="4"/>
        <v>158882.05085831511</v>
      </c>
      <c r="Z21" s="46">
        <f t="shared" si="12"/>
        <v>-7185.9943868399896</v>
      </c>
      <c r="AA21" s="45">
        <f t="shared" si="13"/>
        <v>-19320.760630540004</v>
      </c>
      <c r="AB21" s="45">
        <f t="shared" si="14"/>
        <v>-17526.130096839996</v>
      </c>
      <c r="AC21" s="45">
        <f t="shared" si="15"/>
        <v>-10372.892050995999</v>
      </c>
      <c r="AD21" s="45">
        <f t="shared" si="16"/>
        <v>-6600.9872385896379</v>
      </c>
      <c r="AE21" s="45">
        <f t="shared" si="17"/>
        <v>-7091.9946500813494</v>
      </c>
      <c r="AF21" s="45">
        <f t="shared" si="18"/>
        <v>-6731.86469128522</v>
      </c>
      <c r="AG21" s="45">
        <f t="shared" si="19"/>
        <v>-8995.3948273517999</v>
      </c>
      <c r="AH21" s="45">
        <f t="shared" si="20"/>
        <v>-13539.075430072</v>
      </c>
      <c r="AI21" s="47">
        <f t="shared" si="21"/>
        <v>-14442.587426404005</v>
      </c>
      <c r="AJ21" s="135">
        <f t="shared" si="6"/>
        <v>-111807.68142900002</v>
      </c>
      <c r="AK21" s="71">
        <f t="shared" si="22"/>
        <v>0.58695263213631887</v>
      </c>
      <c r="AL21" s="72">
        <f t="shared" si="7"/>
        <v>-0.41304736786368113</v>
      </c>
    </row>
    <row r="22" spans="2:38" x14ac:dyDescent="0.25">
      <c r="B22" s="211" t="s">
        <v>28</v>
      </c>
      <c r="C22" s="48" t="s">
        <v>26</v>
      </c>
      <c r="D22" s="49">
        <v>9235.9991399999999</v>
      </c>
      <c r="E22" s="49">
        <v>9232.8261700000003</v>
      </c>
      <c r="F22" s="49">
        <v>9510.7626899999996</v>
      </c>
      <c r="G22" s="49">
        <v>8456.1109099999994</v>
      </c>
      <c r="H22" s="49">
        <v>8075.7165056598233</v>
      </c>
      <c r="I22" s="49">
        <v>8117.8250815492956</v>
      </c>
      <c r="J22" s="49">
        <v>9640.9507924191075</v>
      </c>
      <c r="K22" s="49">
        <v>10060.216343537999</v>
      </c>
      <c r="L22" s="49">
        <v>9606.8604379935987</v>
      </c>
      <c r="M22" s="51">
        <v>9048.3153444327982</v>
      </c>
      <c r="N22" s="184">
        <f t="shared" si="3"/>
        <v>90985.583415592613</v>
      </c>
      <c r="O22" s="50">
        <v>7052.4772599999997</v>
      </c>
      <c r="P22" s="50">
        <v>3301.3044300000001</v>
      </c>
      <c r="Q22" s="49">
        <v>4135.7443800000001</v>
      </c>
      <c r="R22" s="49">
        <v>5484.0966899999985</v>
      </c>
      <c r="S22" s="49">
        <v>6083.9392503417002</v>
      </c>
      <c r="T22" s="49">
        <v>5971.544898062828</v>
      </c>
      <c r="U22" s="51">
        <v>7274.8217440268454</v>
      </c>
      <c r="V22" s="51">
        <v>7228.3688529888004</v>
      </c>
      <c r="W22" s="51">
        <v>5433.2092500703984</v>
      </c>
      <c r="X22" s="51">
        <v>4648.3813766181593</v>
      </c>
      <c r="Y22" s="177">
        <f t="shared" si="4"/>
        <v>56613.888132108725</v>
      </c>
      <c r="Z22" s="52">
        <f t="shared" si="12"/>
        <v>-2183.5218800000002</v>
      </c>
      <c r="AA22" s="95">
        <f t="shared" si="13"/>
        <v>-5931.5217400000001</v>
      </c>
      <c r="AB22" s="95">
        <f t="shared" si="14"/>
        <v>-5375.0183099999995</v>
      </c>
      <c r="AC22" s="95">
        <f t="shared" si="15"/>
        <v>-2972.0142200000009</v>
      </c>
      <c r="AD22" s="95">
        <f t="shared" si="16"/>
        <v>-1991.777255318123</v>
      </c>
      <c r="AE22" s="95">
        <f t="shared" si="17"/>
        <v>-2146.2801834864676</v>
      </c>
      <c r="AF22" s="95">
        <f t="shared" si="18"/>
        <v>-2366.1290483922621</v>
      </c>
      <c r="AG22" s="95">
        <f t="shared" si="19"/>
        <v>-2831.8474905491985</v>
      </c>
      <c r="AH22" s="95">
        <f t="shared" si="20"/>
        <v>-4173.6511879232003</v>
      </c>
      <c r="AI22" s="53">
        <f t="shared" si="21"/>
        <v>-4399.9339678146389</v>
      </c>
      <c r="AJ22" s="136">
        <f t="shared" si="6"/>
        <v>-34371.695283483888</v>
      </c>
      <c r="AK22" s="89">
        <f t="shared" si="22"/>
        <v>0.62222921485830185</v>
      </c>
      <c r="AL22" s="90">
        <f t="shared" si="7"/>
        <v>-0.37777078514169815</v>
      </c>
    </row>
    <row r="23" spans="2:38" ht="41.25" customHeight="1" x14ac:dyDescent="0.25">
      <c r="B23" s="212"/>
      <c r="C23" s="54" t="s">
        <v>18</v>
      </c>
      <c r="D23" s="49">
        <v>3539.0670000000005</v>
      </c>
      <c r="E23" s="49">
        <v>3488.7286600000002</v>
      </c>
      <c r="F23" s="49">
        <v>3508.0204199999994</v>
      </c>
      <c r="G23" s="49">
        <v>3066.9188900000008</v>
      </c>
      <c r="H23" s="49">
        <v>2537.7114468621703</v>
      </c>
      <c r="I23" s="49">
        <v>2659.3478932394369</v>
      </c>
      <c r="J23" s="49">
        <v>3811.837161864406</v>
      </c>
      <c r="K23" s="49">
        <v>3846.3060519730011</v>
      </c>
      <c r="L23" s="49">
        <v>3676.7914946256001</v>
      </c>
      <c r="M23" s="51">
        <v>3416.0345953188007</v>
      </c>
      <c r="N23" s="184">
        <f t="shared" si="3"/>
        <v>33550.763613883413</v>
      </c>
      <c r="O23" s="50">
        <v>2728.90724</v>
      </c>
      <c r="P23" s="50">
        <v>992.32617999999991</v>
      </c>
      <c r="Q23" s="49">
        <v>1336.1772899999999</v>
      </c>
      <c r="R23" s="49">
        <v>1801.6190900000004</v>
      </c>
      <c r="S23" s="49">
        <v>1990.9972495655725</v>
      </c>
      <c r="T23" s="49">
        <v>1888.204929965096</v>
      </c>
      <c r="U23" s="51">
        <v>3138.2533260402688</v>
      </c>
      <c r="V23" s="51">
        <v>2793.1119646001994</v>
      </c>
      <c r="W23" s="51">
        <v>1880.7759954415997</v>
      </c>
      <c r="X23" s="51">
        <v>1398.9041234459471</v>
      </c>
      <c r="Y23" s="174">
        <f t="shared" si="4"/>
        <v>19949.277389058683</v>
      </c>
      <c r="Z23" s="55">
        <f t="shared" si="12"/>
        <v>-810.15976000000046</v>
      </c>
      <c r="AA23" s="80">
        <f t="shared" si="13"/>
        <v>-2496.4024800000002</v>
      </c>
      <c r="AB23" s="80">
        <f t="shared" si="14"/>
        <v>-2171.8431299999993</v>
      </c>
      <c r="AC23" s="80">
        <f t="shared" si="15"/>
        <v>-1265.2998000000005</v>
      </c>
      <c r="AD23" s="80">
        <f t="shared" si="16"/>
        <v>-546.71419729659783</v>
      </c>
      <c r="AE23" s="80">
        <f t="shared" si="17"/>
        <v>-771.1429632743409</v>
      </c>
      <c r="AF23" s="80">
        <f t="shared" si="18"/>
        <v>-673.58383582413717</v>
      </c>
      <c r="AG23" s="80">
        <f t="shared" si="19"/>
        <v>-1053.1940873728017</v>
      </c>
      <c r="AH23" s="80">
        <f t="shared" si="20"/>
        <v>-1796.0154991840004</v>
      </c>
      <c r="AI23" s="56">
        <f t="shared" si="21"/>
        <v>-2017.1304718728536</v>
      </c>
      <c r="AJ23" s="130">
        <f t="shared" si="6"/>
        <v>-13601.48622482473</v>
      </c>
      <c r="AK23" s="85">
        <f t="shared" si="22"/>
        <v>0.59459980162131421</v>
      </c>
      <c r="AL23" s="87">
        <f t="shared" si="7"/>
        <v>-0.40540019837868579</v>
      </c>
    </row>
    <row r="24" spans="2:38" x14ac:dyDescent="0.25">
      <c r="B24" s="212"/>
      <c r="C24" s="57" t="s">
        <v>27</v>
      </c>
      <c r="D24" s="49">
        <v>2060.6862599999999</v>
      </c>
      <c r="E24" s="49">
        <v>2052.9497999999999</v>
      </c>
      <c r="F24" s="49">
        <v>2171.2606499999997</v>
      </c>
      <c r="G24" s="49">
        <v>2174.9254599999999</v>
      </c>
      <c r="H24" s="49">
        <v>3193.8036616422291</v>
      </c>
      <c r="I24" s="49">
        <v>3100.3798063380277</v>
      </c>
      <c r="J24" s="49">
        <v>2441.0269077503849</v>
      </c>
      <c r="K24" s="49">
        <v>2473.2613265989994</v>
      </c>
      <c r="L24" s="49">
        <v>2511.1433859727995</v>
      </c>
      <c r="M24" s="51">
        <v>2743.0446629643989</v>
      </c>
      <c r="N24" s="184">
        <f t="shared" si="3"/>
        <v>24922.481921266837</v>
      </c>
      <c r="O24" s="50">
        <v>5288.243019999999</v>
      </c>
      <c r="P24" s="50">
        <v>7073.122809999998</v>
      </c>
      <c r="Q24" s="49">
        <v>6227.8877399999983</v>
      </c>
      <c r="R24" s="49">
        <v>5178.3876599999985</v>
      </c>
      <c r="S24" s="49">
        <v>4825.7018216546767</v>
      </c>
      <c r="T24" s="49">
        <v>4580.1887049040151</v>
      </c>
      <c r="U24" s="51">
        <v>4353.2602675167791</v>
      </c>
      <c r="V24" s="51">
        <v>4815.2992165187998</v>
      </c>
      <c r="W24" s="51">
        <v>5356.5411343103997</v>
      </c>
      <c r="X24" s="51">
        <v>5501.5853851071997</v>
      </c>
      <c r="Y24" s="174">
        <f t="shared" si="4"/>
        <v>53200.217760011867</v>
      </c>
      <c r="Z24" s="55">
        <f t="shared" si="12"/>
        <v>3227.556759999999</v>
      </c>
      <c r="AA24" s="80">
        <f t="shared" si="13"/>
        <v>5020.1730099999986</v>
      </c>
      <c r="AB24" s="80">
        <f t="shared" si="14"/>
        <v>4056.6270899999986</v>
      </c>
      <c r="AC24" s="80">
        <f t="shared" si="15"/>
        <v>3003.4621999999986</v>
      </c>
      <c r="AD24" s="80">
        <f t="shared" si="16"/>
        <v>1631.8981600124475</v>
      </c>
      <c r="AE24" s="80">
        <f t="shared" si="17"/>
        <v>1479.8088985659874</v>
      </c>
      <c r="AF24" s="80">
        <f t="shared" si="18"/>
        <v>1912.2333597663942</v>
      </c>
      <c r="AG24" s="80">
        <f t="shared" si="19"/>
        <v>2342.0378899198004</v>
      </c>
      <c r="AH24" s="80">
        <f t="shared" si="20"/>
        <v>2845.3977483376002</v>
      </c>
      <c r="AI24" s="56">
        <f t="shared" si="21"/>
        <v>2758.5407221428009</v>
      </c>
      <c r="AJ24" s="130">
        <f t="shared" si="6"/>
        <v>28277.735838745029</v>
      </c>
      <c r="AK24" s="85">
        <f t="shared" si="22"/>
        <v>2.1346275996137885</v>
      </c>
      <c r="AL24" s="87">
        <f t="shared" si="7"/>
        <v>1.1346275996137885</v>
      </c>
    </row>
    <row r="25" spans="2:38" ht="15.75" thickBot="1" x14ac:dyDescent="0.3">
      <c r="B25" s="212"/>
      <c r="C25" s="40" t="s">
        <v>23</v>
      </c>
      <c r="D25" s="58">
        <v>8128.0737210000007</v>
      </c>
      <c r="E25" s="58">
        <v>8090.1595600000001</v>
      </c>
      <c r="F25" s="58">
        <v>8434.9873059999991</v>
      </c>
      <c r="G25" s="58">
        <v>7739.0222920000015</v>
      </c>
      <c r="H25" s="58">
        <v>8198.5012240000015</v>
      </c>
      <c r="I25" s="58">
        <v>7967.2820950000005</v>
      </c>
      <c r="J25" s="58">
        <v>8415.7456000000002</v>
      </c>
      <c r="K25" s="58">
        <v>8844.3876122999991</v>
      </c>
      <c r="L25" s="58">
        <v>8271.1649437600008</v>
      </c>
      <c r="M25" s="60">
        <v>8255.6605294799974</v>
      </c>
      <c r="N25" s="186">
        <f t="shared" si="3"/>
        <v>82344.984883540004</v>
      </c>
      <c r="O25" s="59">
        <v>8119.5376719000005</v>
      </c>
      <c r="P25" s="59">
        <v>6386.8366689999993</v>
      </c>
      <c r="Q25" s="58">
        <v>6682.9434730000003</v>
      </c>
      <c r="R25" s="58">
        <v>7047.8339990000013</v>
      </c>
      <c r="S25" s="58">
        <v>7403.9206130000002</v>
      </c>
      <c r="T25" s="58">
        <v>7356.9341280000008</v>
      </c>
      <c r="U25" s="60">
        <v>8281.6304599999985</v>
      </c>
      <c r="V25" s="60">
        <v>8487.9987580600009</v>
      </c>
      <c r="W25" s="60">
        <v>7562.12239348</v>
      </c>
      <c r="X25" s="60">
        <v>7065.0054036400006</v>
      </c>
      <c r="Y25" s="178">
        <f t="shared" si="4"/>
        <v>74394.763569079994</v>
      </c>
      <c r="Z25" s="82">
        <f t="shared" si="12"/>
        <v>-8.5360491000001275</v>
      </c>
      <c r="AA25" s="79">
        <f t="shared" si="13"/>
        <v>-1703.3228910000007</v>
      </c>
      <c r="AB25" s="79">
        <f t="shared" si="14"/>
        <v>-1752.0438329999988</v>
      </c>
      <c r="AC25" s="79">
        <f t="shared" si="15"/>
        <v>-691.18829300000016</v>
      </c>
      <c r="AD25" s="79">
        <f t="shared" si="16"/>
        <v>-794.58061100000123</v>
      </c>
      <c r="AE25" s="79">
        <f t="shared" si="17"/>
        <v>-610.3479669999997</v>
      </c>
      <c r="AF25" s="79">
        <f t="shared" si="18"/>
        <v>-134.1151400000017</v>
      </c>
      <c r="AG25" s="79">
        <f t="shared" si="19"/>
        <v>-356.38885423999818</v>
      </c>
      <c r="AH25" s="79">
        <f t="shared" si="20"/>
        <v>-709.0425502800008</v>
      </c>
      <c r="AI25" s="84">
        <f t="shared" si="21"/>
        <v>-1190.6551258399968</v>
      </c>
      <c r="AJ25" s="137">
        <f t="shared" si="6"/>
        <v>-7950.22131446001</v>
      </c>
      <c r="AK25" s="86">
        <f t="shared" si="22"/>
        <v>0.90345227064278466</v>
      </c>
      <c r="AL25" s="88">
        <f t="shared" si="7"/>
        <v>-9.6547729357215339E-2</v>
      </c>
    </row>
    <row r="26" spans="2:38" ht="15.75" thickBot="1" x14ac:dyDescent="0.3">
      <c r="B26" s="213"/>
      <c r="C26" s="40" t="s">
        <v>24</v>
      </c>
      <c r="D26" s="62">
        <v>27402.836519999993</v>
      </c>
      <c r="E26" s="62">
        <v>26837.440080000004</v>
      </c>
      <c r="F26" s="62">
        <v>27425.16908</v>
      </c>
      <c r="G26" s="62">
        <v>24249.918119999998</v>
      </c>
      <c r="H26" s="62">
        <v>22497.004928445753</v>
      </c>
      <c r="I26" s="62">
        <v>22602.486287323936</v>
      </c>
      <c r="J26" s="62">
        <v>26964.758234453006</v>
      </c>
      <c r="K26" s="62">
        <v>29144.946858777999</v>
      </c>
      <c r="L26" s="62">
        <v>27912.219813321604</v>
      </c>
      <c r="M26" s="63">
        <v>26656.370965376802</v>
      </c>
      <c r="N26" s="187">
        <f t="shared" si="3"/>
        <v>261693.1508876991</v>
      </c>
      <c r="O26" s="64">
        <v>20759.746000000003</v>
      </c>
      <c r="P26" s="46">
        <v>8456.0616000000009</v>
      </c>
      <c r="Q26" s="44">
        <v>10865.628080000002</v>
      </c>
      <c r="R26" s="62">
        <v>14436.359759999999</v>
      </c>
      <c r="S26" s="44">
        <v>16147.105299856115</v>
      </c>
      <c r="T26" s="44">
        <v>15760.986497242586</v>
      </c>
      <c r="U26" s="63">
        <v>20546.244635167786</v>
      </c>
      <c r="V26" s="63">
        <v>20516.793031426198</v>
      </c>
      <c r="W26" s="63">
        <v>14928.248383249602</v>
      </c>
      <c r="X26" s="63">
        <v>12769.406538972798</v>
      </c>
      <c r="Y26" s="178">
        <f t="shared" si="4"/>
        <v>155186.57982591511</v>
      </c>
      <c r="Z26" s="82">
        <f t="shared" si="12"/>
        <v>-6643.0905199999906</v>
      </c>
      <c r="AA26" s="79">
        <f t="shared" si="13"/>
        <v>-18381.378480000003</v>
      </c>
      <c r="AB26" s="79">
        <f t="shared" si="14"/>
        <v>-16559.540999999997</v>
      </c>
      <c r="AC26" s="79">
        <f t="shared" si="15"/>
        <v>-9813.5583599999991</v>
      </c>
      <c r="AD26" s="79">
        <f t="shared" si="16"/>
        <v>-6349.8996285896374</v>
      </c>
      <c r="AE26" s="79">
        <f t="shared" si="17"/>
        <v>-6841.4997900813505</v>
      </c>
      <c r="AF26" s="79">
        <f t="shared" si="18"/>
        <v>-6418.5135992852192</v>
      </c>
      <c r="AG26" s="79">
        <f t="shared" si="19"/>
        <v>-8628.1538273518017</v>
      </c>
      <c r="AH26" s="79">
        <f t="shared" si="20"/>
        <v>-12983.971430072002</v>
      </c>
      <c r="AI26" s="84">
        <f t="shared" si="21"/>
        <v>-13886.964426404003</v>
      </c>
      <c r="AJ26" s="137">
        <f t="shared" si="6"/>
        <v>-106506.57106178399</v>
      </c>
      <c r="AK26" s="86">
        <f t="shared" si="22"/>
        <v>0.59300971118082735</v>
      </c>
      <c r="AL26" s="88">
        <f t="shared" si="7"/>
        <v>-0.40699028881917265</v>
      </c>
    </row>
    <row r="27" spans="2:38" x14ac:dyDescent="0.25">
      <c r="B27" s="211" t="s">
        <v>29</v>
      </c>
      <c r="C27" s="48" t="s">
        <v>26</v>
      </c>
      <c r="D27" s="49">
        <v>1492.9304233742896</v>
      </c>
      <c r="E27" s="49">
        <v>1465.464677892013</v>
      </c>
      <c r="F27" s="49">
        <v>1705.8299700000005</v>
      </c>
      <c r="G27" s="49">
        <v>1356.5781000000002</v>
      </c>
      <c r="H27" s="49">
        <v>891.6253999999999</v>
      </c>
      <c r="I27" s="49">
        <v>909.6483999999997</v>
      </c>
      <c r="J27" s="49">
        <v>1487.2674580000003</v>
      </c>
      <c r="K27" s="49">
        <v>1520.4434200000003</v>
      </c>
      <c r="L27" s="49">
        <v>1416.4897900000001</v>
      </c>
      <c r="M27" s="51">
        <v>1229.3830599999997</v>
      </c>
      <c r="N27" s="184">
        <f t="shared" si="3"/>
        <v>13475.660699266304</v>
      </c>
      <c r="O27" s="50">
        <v>870.32241676048216</v>
      </c>
      <c r="P27" s="50">
        <v>264.53201366320417</v>
      </c>
      <c r="Q27" s="49">
        <v>376.5589525543283</v>
      </c>
      <c r="R27" s="49">
        <v>524.99484827765559</v>
      </c>
      <c r="S27" s="49">
        <v>538.20159999999998</v>
      </c>
      <c r="T27" s="49">
        <v>533.52659999999992</v>
      </c>
      <c r="U27" s="51">
        <v>1071.0578</v>
      </c>
      <c r="V27" s="51">
        <v>1019.16092</v>
      </c>
      <c r="W27" s="51">
        <v>620.45125999999982</v>
      </c>
      <c r="X27" s="51">
        <v>410.34241000000003</v>
      </c>
      <c r="Y27" s="174">
        <f t="shared" si="4"/>
        <v>6229.1488212556696</v>
      </c>
      <c r="Z27" s="55">
        <f t="shared" si="12"/>
        <v>-622.60800661380745</v>
      </c>
      <c r="AA27" s="80">
        <f t="shared" si="13"/>
        <v>-1200.9326642288088</v>
      </c>
      <c r="AB27" s="80">
        <f t="shared" si="14"/>
        <v>-1329.2710174456722</v>
      </c>
      <c r="AC27" s="80">
        <f t="shared" si="15"/>
        <v>-831.58325172234458</v>
      </c>
      <c r="AD27" s="80">
        <f t="shared" si="16"/>
        <v>-353.42379999999991</v>
      </c>
      <c r="AE27" s="80">
        <f t="shared" si="17"/>
        <v>-376.12179999999978</v>
      </c>
      <c r="AF27" s="80">
        <f t="shared" si="18"/>
        <v>-416.20965800000022</v>
      </c>
      <c r="AG27" s="80">
        <f t="shared" si="19"/>
        <v>-501.28250000000025</v>
      </c>
      <c r="AH27" s="80">
        <f t="shared" si="20"/>
        <v>-796.03853000000026</v>
      </c>
      <c r="AI27" s="56">
        <f t="shared" si="21"/>
        <v>-819.04064999999969</v>
      </c>
      <c r="AJ27" s="130">
        <f t="shared" si="6"/>
        <v>-7246.5118780106341</v>
      </c>
      <c r="AK27" s="85">
        <f t="shared" si="22"/>
        <v>0.46225183019002714</v>
      </c>
      <c r="AL27" s="87">
        <f t="shared" si="7"/>
        <v>-0.53774816980997286</v>
      </c>
    </row>
    <row r="28" spans="2:38" ht="42" customHeight="1" x14ac:dyDescent="0.25">
      <c r="B28" s="212"/>
      <c r="C28" s="54" t="s">
        <v>18</v>
      </c>
      <c r="D28" s="49">
        <v>750.49138000000005</v>
      </c>
      <c r="E28" s="49">
        <v>692.64312000000007</v>
      </c>
      <c r="F28" s="49">
        <v>858.22706000000017</v>
      </c>
      <c r="G28" s="49">
        <v>556.95636999999999</v>
      </c>
      <c r="H28" s="49">
        <v>156.22200000000004</v>
      </c>
      <c r="I28" s="49">
        <v>157.66399999999996</v>
      </c>
      <c r="J28" s="49">
        <v>751.87100000000021</v>
      </c>
      <c r="K28" s="49">
        <v>1376.1831400000001</v>
      </c>
      <c r="L28" s="49">
        <v>736.01591000000019</v>
      </c>
      <c r="M28" s="51">
        <v>585.48553000000004</v>
      </c>
      <c r="N28" s="184">
        <f t="shared" si="3"/>
        <v>6621.7595099999999</v>
      </c>
      <c r="O28" s="50">
        <v>338.43754000000001</v>
      </c>
      <c r="P28" s="50">
        <v>26.709759999999999</v>
      </c>
      <c r="Q28" s="49">
        <v>62.152139999999996</v>
      </c>
      <c r="R28" s="49">
        <v>111.44579000000003</v>
      </c>
      <c r="S28" s="49">
        <v>103.64700000000001</v>
      </c>
      <c r="T28" s="49">
        <v>97.889999999999986</v>
      </c>
      <c r="U28" s="51">
        <v>609.75099999999998</v>
      </c>
      <c r="V28" s="51">
        <v>514.53725999999995</v>
      </c>
      <c r="W28" s="51">
        <v>253.47174000000004</v>
      </c>
      <c r="X28" s="51">
        <v>132.79238999999998</v>
      </c>
      <c r="Y28" s="174">
        <f t="shared" si="4"/>
        <v>2250.8346200000001</v>
      </c>
      <c r="Z28" s="55">
        <f t="shared" si="12"/>
        <v>-412.05384000000004</v>
      </c>
      <c r="AA28" s="80">
        <f t="shared" si="13"/>
        <v>-665.93336000000011</v>
      </c>
      <c r="AB28" s="80">
        <f t="shared" si="14"/>
        <v>-796.07492000000013</v>
      </c>
      <c r="AC28" s="80">
        <f t="shared" si="15"/>
        <v>-445.51057999999995</v>
      </c>
      <c r="AD28" s="80">
        <f t="shared" si="16"/>
        <v>-52.575000000000031</v>
      </c>
      <c r="AE28" s="80">
        <f t="shared" si="17"/>
        <v>-59.773999999999972</v>
      </c>
      <c r="AF28" s="80">
        <f t="shared" si="18"/>
        <v>-142.12000000000023</v>
      </c>
      <c r="AG28" s="80">
        <f t="shared" si="19"/>
        <v>-861.64588000000015</v>
      </c>
      <c r="AH28" s="80">
        <f t="shared" si="20"/>
        <v>-482.54417000000012</v>
      </c>
      <c r="AI28" s="56">
        <f t="shared" si="21"/>
        <v>-452.69314000000008</v>
      </c>
      <c r="AJ28" s="130">
        <f t="shared" si="6"/>
        <v>-4370.9248900000002</v>
      </c>
      <c r="AK28" s="85">
        <f t="shared" si="22"/>
        <v>0.33991488464672437</v>
      </c>
      <c r="AL28" s="87">
        <f t="shared" si="7"/>
        <v>-0.66008511535327563</v>
      </c>
    </row>
    <row r="29" spans="2:38" x14ac:dyDescent="0.25">
      <c r="B29" s="212"/>
      <c r="C29" s="57" t="s">
        <v>27</v>
      </c>
      <c r="D29" s="49">
        <v>787.87313999999981</v>
      </c>
      <c r="E29" s="49">
        <v>766.22294000000011</v>
      </c>
      <c r="F29" s="49">
        <v>710.93770000000029</v>
      </c>
      <c r="G29" s="49">
        <v>862.70838000000003</v>
      </c>
      <c r="H29" s="49">
        <v>856.18300000000011</v>
      </c>
      <c r="I29" s="49">
        <v>797.74600000000009</v>
      </c>
      <c r="J29" s="49">
        <v>593.2600000000001</v>
      </c>
      <c r="K29" s="49">
        <v>663.4256899999998</v>
      </c>
      <c r="L29" s="49">
        <v>673.95685000000003</v>
      </c>
      <c r="M29" s="51">
        <v>803.26189999999997</v>
      </c>
      <c r="N29" s="184">
        <f t="shared" si="3"/>
        <v>7515.5756000000001</v>
      </c>
      <c r="O29" s="50">
        <v>1121.1509599999999</v>
      </c>
      <c r="P29" s="50">
        <v>791.05052999999998</v>
      </c>
      <c r="Q29" s="49">
        <v>841.82443000000001</v>
      </c>
      <c r="R29" s="49">
        <v>780.35789000000011</v>
      </c>
      <c r="S29" s="49">
        <v>675.57199999999989</v>
      </c>
      <c r="T29" s="49">
        <v>524.52899999999988</v>
      </c>
      <c r="U29" s="51">
        <v>521.27099999999996</v>
      </c>
      <c r="V29" s="51">
        <v>639.57431999999994</v>
      </c>
      <c r="W29" s="51">
        <v>831.74980000000005</v>
      </c>
      <c r="X29" s="51">
        <v>798.48365999999999</v>
      </c>
      <c r="Y29" s="174">
        <f t="shared" si="4"/>
        <v>7525.5635899999997</v>
      </c>
      <c r="Z29" s="55">
        <f t="shared" si="12"/>
        <v>333.27782000000013</v>
      </c>
      <c r="AA29" s="80">
        <f t="shared" si="13"/>
        <v>24.827589999999873</v>
      </c>
      <c r="AB29" s="80">
        <f t="shared" si="14"/>
        <v>130.88672999999972</v>
      </c>
      <c r="AC29" s="80">
        <f t="shared" si="15"/>
        <v>-82.350489999999922</v>
      </c>
      <c r="AD29" s="80">
        <f t="shared" si="16"/>
        <v>-180.61100000000022</v>
      </c>
      <c r="AE29" s="80">
        <f t="shared" si="17"/>
        <v>-273.21700000000021</v>
      </c>
      <c r="AF29" s="80">
        <f t="shared" si="18"/>
        <v>-71.989000000000146</v>
      </c>
      <c r="AG29" s="80">
        <f t="shared" si="19"/>
        <v>-23.851369999999861</v>
      </c>
      <c r="AH29" s="80">
        <f t="shared" si="20"/>
        <v>157.79295000000002</v>
      </c>
      <c r="AI29" s="56">
        <f t="shared" si="21"/>
        <v>-4.7782399999999825</v>
      </c>
      <c r="AJ29" s="130">
        <f t="shared" si="6"/>
        <v>9.9879899999996269</v>
      </c>
      <c r="AK29" s="85">
        <f t="shared" si="22"/>
        <v>1.0013289720617007</v>
      </c>
      <c r="AL29" s="87">
        <f t="shared" si="7"/>
        <v>1.3289720617006839E-3</v>
      </c>
    </row>
    <row r="30" spans="2:38" ht="15.75" thickBot="1" x14ac:dyDescent="0.3">
      <c r="B30" s="212"/>
      <c r="C30" s="40" t="s">
        <v>23</v>
      </c>
      <c r="D30" s="58">
        <v>2401.7646379999996</v>
      </c>
      <c r="E30" s="58">
        <v>2337.3432063999994</v>
      </c>
      <c r="F30" s="58">
        <v>2586.7718999999997</v>
      </c>
      <c r="G30" s="58">
        <v>2221.1208000000001</v>
      </c>
      <c r="H30" s="58">
        <v>1701.4268000000002</v>
      </c>
      <c r="I30" s="58">
        <v>1636.4449999999997</v>
      </c>
      <c r="J30" s="58">
        <v>2969.5997600000005</v>
      </c>
      <c r="K30" s="58">
        <v>2291.1357999999996</v>
      </c>
      <c r="L30" s="58">
        <v>2168.4657999999999</v>
      </c>
      <c r="M30" s="60">
        <v>1992.7958999999998</v>
      </c>
      <c r="N30" s="186">
        <f t="shared" si="3"/>
        <v>22306.869604399999</v>
      </c>
      <c r="O30" s="59">
        <v>1815.7690231999998</v>
      </c>
      <c r="P30" s="59">
        <v>813.31824260000008</v>
      </c>
      <c r="Q30" s="58">
        <v>954.53651580000007</v>
      </c>
      <c r="R30" s="58">
        <v>1207.3892673999999</v>
      </c>
      <c r="S30" s="58">
        <v>1166.2530000000002</v>
      </c>
      <c r="T30" s="58">
        <v>1146.7846</v>
      </c>
      <c r="U30" s="60">
        <v>1829.693</v>
      </c>
      <c r="V30" s="60">
        <v>1701.3149000000001</v>
      </c>
      <c r="W30" s="60">
        <v>1551.3331000000001</v>
      </c>
      <c r="X30" s="60">
        <v>1176.6456000000005</v>
      </c>
      <c r="Y30" s="175">
        <f t="shared" si="4"/>
        <v>13363.037248999999</v>
      </c>
      <c r="Z30" s="42">
        <f t="shared" si="12"/>
        <v>-585.99561479999988</v>
      </c>
      <c r="AA30" s="41">
        <f t="shared" si="13"/>
        <v>-1524.0249637999993</v>
      </c>
      <c r="AB30" s="41">
        <f t="shared" si="14"/>
        <v>-1632.2353841999998</v>
      </c>
      <c r="AC30" s="41">
        <f t="shared" si="15"/>
        <v>-1013.7315326000003</v>
      </c>
      <c r="AD30" s="41">
        <f t="shared" si="16"/>
        <v>-535.17380000000003</v>
      </c>
      <c r="AE30" s="41">
        <f t="shared" si="17"/>
        <v>-489.66039999999975</v>
      </c>
      <c r="AF30" s="41">
        <f t="shared" si="18"/>
        <v>-1139.9067600000005</v>
      </c>
      <c r="AG30" s="41">
        <f t="shared" si="19"/>
        <v>-589.82089999999948</v>
      </c>
      <c r="AH30" s="41">
        <f t="shared" si="20"/>
        <v>-617.13269999999989</v>
      </c>
      <c r="AI30" s="43">
        <f t="shared" si="21"/>
        <v>-816.15029999999933</v>
      </c>
      <c r="AJ30" s="134">
        <f t="shared" si="6"/>
        <v>-8943.8323553999999</v>
      </c>
      <c r="AK30" s="92">
        <f t="shared" si="22"/>
        <v>0.59905479728828281</v>
      </c>
      <c r="AL30" s="93">
        <f t="shared" si="7"/>
        <v>-0.40094520271171719</v>
      </c>
    </row>
    <row r="31" spans="2:38" ht="15.75" thickBot="1" x14ac:dyDescent="0.3">
      <c r="B31" s="213"/>
      <c r="C31" s="40" t="s">
        <v>24</v>
      </c>
      <c r="D31" s="62">
        <v>1050.8629914799999</v>
      </c>
      <c r="E31" s="62">
        <v>1062.085796136</v>
      </c>
      <c r="F31" s="62">
        <v>1156.4488800000001</v>
      </c>
      <c r="G31" s="62">
        <v>895.33193000000006</v>
      </c>
      <c r="H31" s="62">
        <v>615.63861000000009</v>
      </c>
      <c r="I31" s="62">
        <v>608.63210000000004</v>
      </c>
      <c r="J31" s="62">
        <v>1039.230092</v>
      </c>
      <c r="K31" s="62">
        <v>958.56499999999994</v>
      </c>
      <c r="L31" s="62">
        <v>867.06400000000008</v>
      </c>
      <c r="M31" s="63">
        <v>742.72200000000009</v>
      </c>
      <c r="N31" s="187">
        <f t="shared" si="3"/>
        <v>8996.5813996159995</v>
      </c>
      <c r="O31" s="64">
        <v>507.95912464000008</v>
      </c>
      <c r="P31" s="46">
        <v>122.70364559600003</v>
      </c>
      <c r="Q31" s="44">
        <v>189.85978315999998</v>
      </c>
      <c r="R31" s="62">
        <v>335.9982390039998</v>
      </c>
      <c r="S31" s="44">
        <v>364.55099999999999</v>
      </c>
      <c r="T31" s="44">
        <v>358.13723999999985</v>
      </c>
      <c r="U31" s="63">
        <v>725.87900000000013</v>
      </c>
      <c r="V31" s="63">
        <v>591.32400000000007</v>
      </c>
      <c r="W31" s="63">
        <v>311.96000000000004</v>
      </c>
      <c r="X31" s="63">
        <v>187.09899999999996</v>
      </c>
      <c r="Y31" s="176">
        <f t="shared" si="4"/>
        <v>3695.4710324000002</v>
      </c>
      <c r="Z31" s="46">
        <f t="shared" si="12"/>
        <v>-542.90386683999986</v>
      </c>
      <c r="AA31" s="45">
        <f t="shared" si="13"/>
        <v>-939.38215054</v>
      </c>
      <c r="AB31" s="45">
        <f t="shared" si="14"/>
        <v>-966.58909684000014</v>
      </c>
      <c r="AC31" s="45">
        <f t="shared" si="15"/>
        <v>-559.33369099600031</v>
      </c>
      <c r="AD31" s="45">
        <f t="shared" si="16"/>
        <v>-251.0876100000001</v>
      </c>
      <c r="AE31" s="45">
        <f t="shared" si="17"/>
        <v>-250.49486000000019</v>
      </c>
      <c r="AF31" s="45">
        <f t="shared" si="18"/>
        <v>-313.35109199999988</v>
      </c>
      <c r="AG31" s="45">
        <f t="shared" si="19"/>
        <v>-367.24099999999987</v>
      </c>
      <c r="AH31" s="45">
        <f t="shared" si="20"/>
        <v>-555.10400000000004</v>
      </c>
      <c r="AI31" s="47">
        <f t="shared" si="21"/>
        <v>-555.62300000000016</v>
      </c>
      <c r="AJ31" s="135">
        <f t="shared" si="6"/>
        <v>-5301.1103672159988</v>
      </c>
      <c r="AK31" s="71">
        <f t="shared" si="22"/>
        <v>0.41076391889898689</v>
      </c>
      <c r="AL31" s="72">
        <f t="shared" si="7"/>
        <v>-0.58923608110101311</v>
      </c>
    </row>
    <row r="32" spans="2:38" x14ac:dyDescent="0.25">
      <c r="B32" s="211" t="s">
        <v>30</v>
      </c>
      <c r="C32" s="48" t="s">
        <v>26</v>
      </c>
      <c r="D32" s="49">
        <v>2483.2345100000002</v>
      </c>
      <c r="E32" s="49">
        <v>2687.9646200000007</v>
      </c>
      <c r="F32" s="49">
        <v>2838.90598</v>
      </c>
      <c r="G32" s="49">
        <v>3094.9703500000005</v>
      </c>
      <c r="H32" s="49">
        <v>3325.8220000000001</v>
      </c>
      <c r="I32" s="49">
        <v>3522.6410000000001</v>
      </c>
      <c r="J32" s="49">
        <v>2972.6940000000004</v>
      </c>
      <c r="K32" s="49">
        <v>2311.6130000000007</v>
      </c>
      <c r="L32" s="49">
        <v>2073.1860000000001</v>
      </c>
      <c r="M32" s="51">
        <v>2012.7530000000002</v>
      </c>
      <c r="N32" s="184">
        <f t="shared" si="3"/>
        <v>27323.784460000003</v>
      </c>
      <c r="O32" s="50">
        <v>1117.6938000000002</v>
      </c>
      <c r="P32" s="50">
        <v>46.154000000000003</v>
      </c>
      <c r="Q32" s="49">
        <v>575.88479000000007</v>
      </c>
      <c r="R32" s="49">
        <v>1227.4141199999997</v>
      </c>
      <c r="S32" s="49">
        <v>2257.2389999999996</v>
      </c>
      <c r="T32" s="49">
        <v>2311.1019999999999</v>
      </c>
      <c r="U32" s="51">
        <v>1952.146</v>
      </c>
      <c r="V32" s="51">
        <v>1356.5729999999999</v>
      </c>
      <c r="W32" s="51">
        <v>692.91200000000015</v>
      </c>
      <c r="X32" s="51">
        <v>446.55899999999986</v>
      </c>
      <c r="Y32" s="177">
        <f t="shared" si="4"/>
        <v>11983.67771</v>
      </c>
      <c r="Z32" s="52">
        <f t="shared" si="12"/>
        <v>-1365.54071</v>
      </c>
      <c r="AA32" s="95">
        <f t="shared" si="13"/>
        <v>-2641.8106200000007</v>
      </c>
      <c r="AB32" s="95">
        <f t="shared" si="14"/>
        <v>-2263.0211899999999</v>
      </c>
      <c r="AC32" s="95">
        <f t="shared" si="15"/>
        <v>-1867.5562300000008</v>
      </c>
      <c r="AD32" s="95">
        <f t="shared" si="16"/>
        <v>-1068.5830000000005</v>
      </c>
      <c r="AE32" s="95">
        <f t="shared" si="17"/>
        <v>-1211.5390000000002</v>
      </c>
      <c r="AF32" s="95">
        <f t="shared" si="18"/>
        <v>-1020.5480000000005</v>
      </c>
      <c r="AG32" s="95">
        <f t="shared" si="19"/>
        <v>-955.04000000000087</v>
      </c>
      <c r="AH32" s="95">
        <f t="shared" si="20"/>
        <v>-1380.2739999999999</v>
      </c>
      <c r="AI32" s="53">
        <f t="shared" si="21"/>
        <v>-1566.1940000000004</v>
      </c>
      <c r="AJ32" s="136">
        <f t="shared" si="6"/>
        <v>-15340.106750000003</v>
      </c>
      <c r="AK32" s="89">
        <f t="shared" si="22"/>
        <v>0.43858045094533726</v>
      </c>
      <c r="AL32" s="90">
        <f t="shared" si="7"/>
        <v>-0.56141954905466274</v>
      </c>
    </row>
    <row r="33" spans="2:40" ht="35.25" customHeight="1" x14ac:dyDescent="0.25">
      <c r="B33" s="212"/>
      <c r="C33" s="54" t="s">
        <v>31</v>
      </c>
      <c r="D33" s="49">
        <v>617.89794999999992</v>
      </c>
      <c r="E33" s="49">
        <v>645.56598000000008</v>
      </c>
      <c r="F33" s="49">
        <v>712.34045000000003</v>
      </c>
      <c r="G33" s="49">
        <v>725.91393999999991</v>
      </c>
      <c r="H33" s="49">
        <v>684.07400000000007</v>
      </c>
      <c r="I33" s="49">
        <v>742.24099999999987</v>
      </c>
      <c r="J33" s="49">
        <v>709.15724000000012</v>
      </c>
      <c r="K33" s="49">
        <v>553.93500000000006</v>
      </c>
      <c r="L33" s="49">
        <v>501.32699999999988</v>
      </c>
      <c r="M33" s="51">
        <v>457.31</v>
      </c>
      <c r="N33" s="184">
        <f t="shared" si="3"/>
        <v>6349.762560000001</v>
      </c>
      <c r="O33" s="50">
        <v>272.09138999999993</v>
      </c>
      <c r="P33" s="50">
        <v>9.8941099999999977</v>
      </c>
      <c r="Q33" s="49">
        <v>124.71448000000001</v>
      </c>
      <c r="R33" s="49">
        <v>315.18546000000003</v>
      </c>
      <c r="S33" s="49">
        <v>472.755</v>
      </c>
      <c r="T33" s="49">
        <v>474.56500000000005</v>
      </c>
      <c r="U33" s="51">
        <v>465.23599999999993</v>
      </c>
      <c r="V33" s="51">
        <v>319.88</v>
      </c>
      <c r="W33" s="51">
        <v>150.55599999999998</v>
      </c>
      <c r="X33" s="51">
        <v>85.956999999999979</v>
      </c>
      <c r="Y33" s="174">
        <f t="shared" si="4"/>
        <v>2690.8344400000001</v>
      </c>
      <c r="Z33" s="55">
        <f t="shared" si="12"/>
        <v>-345.80655999999999</v>
      </c>
      <c r="AA33" s="80">
        <f t="shared" si="13"/>
        <v>-635.67187000000013</v>
      </c>
      <c r="AB33" s="80">
        <f t="shared" si="14"/>
        <v>-587.62597000000005</v>
      </c>
      <c r="AC33" s="80">
        <f t="shared" si="15"/>
        <v>-410.72847999999988</v>
      </c>
      <c r="AD33" s="80">
        <f t="shared" si="16"/>
        <v>-211.31900000000007</v>
      </c>
      <c r="AE33" s="80">
        <f t="shared" si="17"/>
        <v>-267.67599999999982</v>
      </c>
      <c r="AF33" s="80">
        <f t="shared" si="18"/>
        <v>-243.92124000000018</v>
      </c>
      <c r="AG33" s="80">
        <f t="shared" si="19"/>
        <v>-234.05500000000006</v>
      </c>
      <c r="AH33" s="80">
        <f t="shared" si="20"/>
        <v>-350.7709999999999</v>
      </c>
      <c r="AI33" s="56">
        <f t="shared" si="21"/>
        <v>-371.35300000000001</v>
      </c>
      <c r="AJ33" s="130">
        <f t="shared" si="6"/>
        <v>-3658.9281200000009</v>
      </c>
      <c r="AK33" s="85">
        <f t="shared" si="22"/>
        <v>0.42376930075319219</v>
      </c>
      <c r="AL33" s="87">
        <f t="shared" si="7"/>
        <v>-0.57623069924680781</v>
      </c>
    </row>
    <row r="34" spans="2:40" x14ac:dyDescent="0.25">
      <c r="B34" s="212"/>
      <c r="C34" s="57" t="s">
        <v>32</v>
      </c>
      <c r="D34" s="125" t="s">
        <v>21</v>
      </c>
      <c r="E34" s="125" t="s">
        <v>21</v>
      </c>
      <c r="F34" s="125" t="s">
        <v>21</v>
      </c>
      <c r="G34" s="125" t="s">
        <v>21</v>
      </c>
      <c r="H34" s="125" t="s">
        <v>21</v>
      </c>
      <c r="I34" s="125" t="s">
        <v>21</v>
      </c>
      <c r="J34" s="125" t="s">
        <v>21</v>
      </c>
      <c r="K34" s="125" t="s">
        <v>21</v>
      </c>
      <c r="L34" s="125" t="s">
        <v>21</v>
      </c>
      <c r="M34" s="126" t="s">
        <v>21</v>
      </c>
      <c r="N34" s="188"/>
      <c r="O34" s="65">
        <v>-703.99906870229006</v>
      </c>
      <c r="P34" s="65">
        <v>-1123.059</v>
      </c>
      <c r="Q34" s="65">
        <v>-587.68700000000013</v>
      </c>
      <c r="R34" s="65">
        <v>-457.08944186046517</v>
      </c>
      <c r="S34" s="65">
        <v>69.787999999999997</v>
      </c>
      <c r="T34" s="65">
        <v>-15.052000000000012</v>
      </c>
      <c r="U34" s="65">
        <v>-101.82300000000001</v>
      </c>
      <c r="V34" s="65">
        <v>-228.54453933865457</v>
      </c>
      <c r="W34" s="65">
        <v>-620.30770470063749</v>
      </c>
      <c r="X34" s="70">
        <v>-738.52969472605264</v>
      </c>
      <c r="Y34" s="174">
        <f t="shared" si="4"/>
        <v>-4506.3034493280993</v>
      </c>
      <c r="Z34" s="22">
        <f t="shared" ref="Z34:AI34" si="25">+O34</f>
        <v>-703.99906870229006</v>
      </c>
      <c r="AA34" s="23">
        <f t="shared" si="25"/>
        <v>-1123.059</v>
      </c>
      <c r="AB34" s="23">
        <f t="shared" si="25"/>
        <v>-587.68700000000013</v>
      </c>
      <c r="AC34" s="23">
        <f t="shared" si="25"/>
        <v>-457.08944186046517</v>
      </c>
      <c r="AD34" s="23">
        <f t="shared" si="25"/>
        <v>69.787999999999997</v>
      </c>
      <c r="AE34" s="23">
        <f t="shared" si="25"/>
        <v>-15.052000000000012</v>
      </c>
      <c r="AF34" s="23">
        <f t="shared" si="25"/>
        <v>-101.82300000000001</v>
      </c>
      <c r="AG34" s="23">
        <f t="shared" si="25"/>
        <v>-228.54453933865457</v>
      </c>
      <c r="AH34" s="23">
        <f t="shared" si="25"/>
        <v>-620.30770470063749</v>
      </c>
      <c r="AI34" s="24">
        <f t="shared" si="25"/>
        <v>-738.52969472605264</v>
      </c>
      <c r="AJ34" s="131">
        <f t="shared" si="6"/>
        <v>-4506.3034493280993</v>
      </c>
      <c r="AK34" s="96"/>
      <c r="AL34" s="97"/>
    </row>
    <row r="35" spans="2:40" ht="15.75" thickBot="1" x14ac:dyDescent="0.3">
      <c r="B35" s="212"/>
      <c r="C35" s="40" t="s">
        <v>23</v>
      </c>
      <c r="D35" s="58">
        <v>3498.1550000000007</v>
      </c>
      <c r="E35" s="58">
        <v>3394.2620000000002</v>
      </c>
      <c r="F35" s="58">
        <v>3502.8049999999994</v>
      </c>
      <c r="G35" s="58">
        <v>3370.9389999999999</v>
      </c>
      <c r="H35" s="58">
        <v>3600.4369999999999</v>
      </c>
      <c r="I35" s="58">
        <v>3579.2890000000002</v>
      </c>
      <c r="J35" s="58">
        <v>3339.3139999999999</v>
      </c>
      <c r="K35" s="58">
        <v>2643.4560000000006</v>
      </c>
      <c r="L35" s="58">
        <v>2558.9839999999995</v>
      </c>
      <c r="M35" s="60">
        <v>2608.6759999999995</v>
      </c>
      <c r="N35" s="186">
        <f t="shared" si="3"/>
        <v>32096.317000000003</v>
      </c>
      <c r="O35" s="59">
        <v>2237.6179999999999</v>
      </c>
      <c r="P35" s="59">
        <v>94.77600000000001</v>
      </c>
      <c r="Q35" s="58">
        <v>1224.905</v>
      </c>
      <c r="R35" s="58">
        <v>2311.4070000000002</v>
      </c>
      <c r="S35" s="58">
        <v>3030.1779999999999</v>
      </c>
      <c r="T35" s="58">
        <v>3124.6280000000002</v>
      </c>
      <c r="U35" s="60">
        <v>3136.0009999999997</v>
      </c>
      <c r="V35" s="60">
        <v>2532.375</v>
      </c>
      <c r="W35" s="60">
        <v>1990.1669999999997</v>
      </c>
      <c r="X35" s="60">
        <v>1294.9829999999999</v>
      </c>
      <c r="Y35" s="175">
        <f t="shared" si="4"/>
        <v>20977.038</v>
      </c>
      <c r="Z35" s="42">
        <f t="shared" ref="Z35:AI37" si="26">+O35-D35</f>
        <v>-1260.5370000000007</v>
      </c>
      <c r="AA35" s="41">
        <f t="shared" si="26"/>
        <v>-3299.4860000000003</v>
      </c>
      <c r="AB35" s="41">
        <f t="shared" si="26"/>
        <v>-2277.8999999999996</v>
      </c>
      <c r="AC35" s="41">
        <f t="shared" si="26"/>
        <v>-1059.5319999999997</v>
      </c>
      <c r="AD35" s="41">
        <f t="shared" si="26"/>
        <v>-570.25900000000001</v>
      </c>
      <c r="AE35" s="41">
        <f t="shared" si="26"/>
        <v>-454.66100000000006</v>
      </c>
      <c r="AF35" s="41">
        <f t="shared" si="26"/>
        <v>-203.3130000000001</v>
      </c>
      <c r="AG35" s="41">
        <f t="shared" si="26"/>
        <v>-111.08100000000059</v>
      </c>
      <c r="AH35" s="41">
        <f t="shared" si="26"/>
        <v>-568.81699999999978</v>
      </c>
      <c r="AI35" s="43">
        <f t="shared" si="26"/>
        <v>-1313.6929999999995</v>
      </c>
      <c r="AJ35" s="134">
        <f t="shared" si="6"/>
        <v>-11119.279000000002</v>
      </c>
      <c r="AK35" s="92">
        <f>+Y35/N35</f>
        <v>0.65356526731711928</v>
      </c>
      <c r="AL35" s="93">
        <f t="shared" si="7"/>
        <v>-0.34643473268288072</v>
      </c>
    </row>
    <row r="36" spans="2:40" ht="15.75" thickBot="1" x14ac:dyDescent="0.3">
      <c r="B36" s="213"/>
      <c r="C36" s="40" t="s">
        <v>24</v>
      </c>
      <c r="D36" s="62">
        <v>582.86599999999999</v>
      </c>
      <c r="E36" s="62">
        <v>612.08600000000001</v>
      </c>
      <c r="F36" s="62">
        <v>614.34799999999996</v>
      </c>
      <c r="G36" s="62">
        <v>600.46199999999999</v>
      </c>
      <c r="H36" s="62">
        <v>640.69600000000003</v>
      </c>
      <c r="I36" s="62">
        <v>667.62299999999993</v>
      </c>
      <c r="J36" s="62">
        <v>623.96600000000001</v>
      </c>
      <c r="K36" s="62">
        <v>486.82099999999997</v>
      </c>
      <c r="L36" s="62">
        <v>443.387</v>
      </c>
      <c r="M36" s="63">
        <v>412.25399999999996</v>
      </c>
      <c r="N36" s="187">
        <f t="shared" si="3"/>
        <v>5684.5089999999991</v>
      </c>
      <c r="O36" s="64">
        <v>247.4</v>
      </c>
      <c r="P36" s="46">
        <v>7.1890000000000001</v>
      </c>
      <c r="Q36" s="44">
        <v>118.35299999999997</v>
      </c>
      <c r="R36" s="62">
        <v>290.43299999999999</v>
      </c>
      <c r="S36" s="44">
        <v>422.80299999999994</v>
      </c>
      <c r="T36" s="44">
        <v>429.07499999999999</v>
      </c>
      <c r="U36" s="63">
        <v>415.411</v>
      </c>
      <c r="V36" s="63">
        <v>291.04399999999998</v>
      </c>
      <c r="W36" s="63">
        <v>156.25400000000002</v>
      </c>
      <c r="X36" s="63">
        <v>100.27499999999998</v>
      </c>
      <c r="Y36" s="176">
        <f t="shared" si="4"/>
        <v>2478.2370000000001</v>
      </c>
      <c r="Z36" s="46">
        <f t="shared" si="26"/>
        <v>-335.46600000000001</v>
      </c>
      <c r="AA36" s="45">
        <f t="shared" si="26"/>
        <v>-604.89700000000005</v>
      </c>
      <c r="AB36" s="45">
        <f t="shared" si="26"/>
        <v>-495.995</v>
      </c>
      <c r="AC36" s="45">
        <f t="shared" si="26"/>
        <v>-310.029</v>
      </c>
      <c r="AD36" s="45">
        <f t="shared" si="26"/>
        <v>-217.89300000000009</v>
      </c>
      <c r="AE36" s="45">
        <f t="shared" si="26"/>
        <v>-238.54799999999994</v>
      </c>
      <c r="AF36" s="45">
        <f t="shared" si="26"/>
        <v>-208.55500000000001</v>
      </c>
      <c r="AG36" s="45">
        <f t="shared" si="26"/>
        <v>-195.77699999999999</v>
      </c>
      <c r="AH36" s="45">
        <f t="shared" si="26"/>
        <v>-287.13299999999998</v>
      </c>
      <c r="AI36" s="47">
        <f t="shared" si="26"/>
        <v>-311.97899999999998</v>
      </c>
      <c r="AJ36" s="135">
        <f t="shared" si="6"/>
        <v>-3206.271999999999</v>
      </c>
      <c r="AK36" s="71">
        <f>+Y36/N36</f>
        <v>0.4359632467817362</v>
      </c>
      <c r="AL36" s="72">
        <f t="shared" si="7"/>
        <v>-0.56403675321826374</v>
      </c>
    </row>
    <row r="37" spans="2:40" x14ac:dyDescent="0.25">
      <c r="B37" s="211" t="s">
        <v>33</v>
      </c>
      <c r="C37" s="48" t="s">
        <v>26</v>
      </c>
      <c r="D37" s="49">
        <v>1122.6568899999995</v>
      </c>
      <c r="E37" s="49">
        <v>1781.1700100000005</v>
      </c>
      <c r="F37" s="49">
        <v>3862.3663999999994</v>
      </c>
      <c r="G37" s="49">
        <v>5602.994450000002</v>
      </c>
      <c r="H37" s="49">
        <v>5113.6909999999998</v>
      </c>
      <c r="I37" s="49">
        <v>5177.505000000001</v>
      </c>
      <c r="J37" s="49">
        <v>4095.1209999999996</v>
      </c>
      <c r="K37" s="49">
        <v>531.43079999999986</v>
      </c>
      <c r="L37" s="49">
        <v>465.79923999999994</v>
      </c>
      <c r="M37" s="51">
        <v>435.51254</v>
      </c>
      <c r="N37" s="184">
        <f t="shared" si="3"/>
        <v>28188.247329999998</v>
      </c>
      <c r="O37" s="50">
        <v>536.96462999999994</v>
      </c>
      <c r="P37" s="50">
        <v>79.793999999999997</v>
      </c>
      <c r="Q37" s="49">
        <v>120.65331999999999</v>
      </c>
      <c r="R37" s="49">
        <v>235.84517999999997</v>
      </c>
      <c r="S37" s="49">
        <v>431.56400000000002</v>
      </c>
      <c r="T37" s="49">
        <v>567.19999999999993</v>
      </c>
      <c r="U37" s="51">
        <v>422.84300000000002</v>
      </c>
      <c r="V37" s="51">
        <v>207.27614</v>
      </c>
      <c r="W37" s="51">
        <v>161.33512000000002</v>
      </c>
      <c r="X37" s="51">
        <v>176.57</v>
      </c>
      <c r="Y37" s="177">
        <f t="shared" si="4"/>
        <v>2940.0453900000002</v>
      </c>
      <c r="Z37" s="52">
        <f t="shared" si="26"/>
        <v>-585.69225999999958</v>
      </c>
      <c r="AA37" s="95">
        <f t="shared" si="26"/>
        <v>-1701.3760100000004</v>
      </c>
      <c r="AB37" s="95">
        <f t="shared" si="26"/>
        <v>-3741.7130799999995</v>
      </c>
      <c r="AC37" s="95">
        <f t="shared" si="26"/>
        <v>-5367.1492700000017</v>
      </c>
      <c r="AD37" s="95">
        <f t="shared" si="26"/>
        <v>-4682.1269999999995</v>
      </c>
      <c r="AE37" s="95">
        <f t="shared" si="26"/>
        <v>-4610.3050000000012</v>
      </c>
      <c r="AF37" s="95">
        <f t="shared" si="26"/>
        <v>-3672.2779999999998</v>
      </c>
      <c r="AG37" s="95">
        <f t="shared" si="26"/>
        <v>-324.15465999999986</v>
      </c>
      <c r="AH37" s="95">
        <f t="shared" si="26"/>
        <v>-304.46411999999992</v>
      </c>
      <c r="AI37" s="53">
        <f t="shared" si="26"/>
        <v>-258.94254000000001</v>
      </c>
      <c r="AJ37" s="136">
        <f t="shared" si="6"/>
        <v>-25248.201939999999</v>
      </c>
      <c r="AK37" s="89">
        <f>+Y37/N37</f>
        <v>0.10430039709744524</v>
      </c>
      <c r="AL37" s="90">
        <f t="shared" si="7"/>
        <v>-0.89569960290255479</v>
      </c>
    </row>
    <row r="38" spans="2:40" x14ac:dyDescent="0.25">
      <c r="B38" s="212"/>
      <c r="C38" s="57" t="s">
        <v>32</v>
      </c>
      <c r="D38" s="125" t="s">
        <v>21</v>
      </c>
      <c r="E38" s="125" t="s">
        <v>21</v>
      </c>
      <c r="F38" s="125" t="s">
        <v>21</v>
      </c>
      <c r="G38" s="125" t="s">
        <v>21</v>
      </c>
      <c r="H38" s="125" t="s">
        <v>21</v>
      </c>
      <c r="I38" s="125" t="s">
        <v>21</v>
      </c>
      <c r="J38" s="125" t="s">
        <v>21</v>
      </c>
      <c r="K38" s="125" t="s">
        <v>21</v>
      </c>
      <c r="L38" s="125" t="s">
        <v>21</v>
      </c>
      <c r="M38" s="126" t="s">
        <v>21</v>
      </c>
      <c r="N38" s="188"/>
      <c r="O38" s="65">
        <v>-529.19003603053432</v>
      </c>
      <c r="P38" s="65">
        <v>-516.29071999999996</v>
      </c>
      <c r="Q38" s="65">
        <v>-342.04535078431371</v>
      </c>
      <c r="R38" s="65">
        <v>-188.40303612403099</v>
      </c>
      <c r="S38" s="65">
        <v>-235.64400000000003</v>
      </c>
      <c r="T38" s="65">
        <v>-193.41000000000003</v>
      </c>
      <c r="U38" s="65">
        <v>-173.53</v>
      </c>
      <c r="V38" s="65">
        <v>-36.751576966932731</v>
      </c>
      <c r="W38" s="65">
        <v>-61.988609709760539</v>
      </c>
      <c r="X38" s="70">
        <v>-83.748970907335874</v>
      </c>
      <c r="Y38" s="174">
        <f t="shared" si="4"/>
        <v>-2361.0023005229082</v>
      </c>
      <c r="Z38" s="22">
        <f t="shared" ref="Z38:AI38" si="27">+O38</f>
        <v>-529.19003603053432</v>
      </c>
      <c r="AA38" s="23">
        <f t="shared" si="27"/>
        <v>-516.29071999999996</v>
      </c>
      <c r="AB38" s="23">
        <f t="shared" si="27"/>
        <v>-342.04535078431371</v>
      </c>
      <c r="AC38" s="23">
        <f t="shared" si="27"/>
        <v>-188.40303612403099</v>
      </c>
      <c r="AD38" s="23">
        <f t="shared" si="27"/>
        <v>-235.64400000000003</v>
      </c>
      <c r="AE38" s="23">
        <f t="shared" si="27"/>
        <v>-193.41000000000003</v>
      </c>
      <c r="AF38" s="23">
        <f t="shared" si="27"/>
        <v>-173.53</v>
      </c>
      <c r="AG38" s="23">
        <f t="shared" si="27"/>
        <v>-36.751576966932731</v>
      </c>
      <c r="AH38" s="23">
        <f t="shared" si="27"/>
        <v>-61.988609709760539</v>
      </c>
      <c r="AI38" s="24">
        <f t="shared" si="27"/>
        <v>-83.748970907335874</v>
      </c>
      <c r="AJ38" s="131">
        <f t="shared" si="6"/>
        <v>-2361.0023005229082</v>
      </c>
      <c r="AK38" s="96"/>
      <c r="AL38" s="97">
        <f t="shared" si="7"/>
        <v>-1</v>
      </c>
    </row>
    <row r="39" spans="2:40" ht="15.75" thickBot="1" x14ac:dyDescent="0.3">
      <c r="B39" s="212"/>
      <c r="C39" s="40" t="s">
        <v>23</v>
      </c>
      <c r="D39" s="58">
        <v>963.46299999999997</v>
      </c>
      <c r="E39" s="58">
        <v>1529.7210000000002</v>
      </c>
      <c r="F39" s="58">
        <v>2714.261</v>
      </c>
      <c r="G39" s="58">
        <v>3268.2629999999999</v>
      </c>
      <c r="H39" s="58">
        <v>3463.2040000000002</v>
      </c>
      <c r="I39" s="58">
        <v>3417.4970000000003</v>
      </c>
      <c r="J39" s="58">
        <v>2993.0690000000004</v>
      </c>
      <c r="K39" s="58">
        <v>464.49699999999996</v>
      </c>
      <c r="L39" s="58">
        <v>370.67099999999999</v>
      </c>
      <c r="M39" s="60">
        <v>425.66200000000009</v>
      </c>
      <c r="N39" s="186">
        <f t="shared" si="3"/>
        <v>19610.307999999997</v>
      </c>
      <c r="O39" s="59">
        <v>469.81700000000001</v>
      </c>
      <c r="P39" s="59">
        <v>345.61600000000004</v>
      </c>
      <c r="Q39" s="58">
        <v>108.79</v>
      </c>
      <c r="R39" s="58">
        <v>261.67799999999994</v>
      </c>
      <c r="S39" s="58">
        <v>621.62900000000013</v>
      </c>
      <c r="T39" s="58">
        <v>790.15200000000016</v>
      </c>
      <c r="U39" s="60">
        <v>666.62800000000004</v>
      </c>
      <c r="V39" s="60">
        <v>187.23300000000003</v>
      </c>
      <c r="W39" s="60">
        <v>151.149</v>
      </c>
      <c r="X39" s="60">
        <v>170.65900000000005</v>
      </c>
      <c r="Y39" s="175">
        <f t="shared" si="4"/>
        <v>3773.3510000000006</v>
      </c>
      <c r="Z39" s="42">
        <f t="shared" ref="Z39:AI41" si="28">+O39-D39</f>
        <v>-493.64599999999996</v>
      </c>
      <c r="AA39" s="41">
        <f t="shared" si="28"/>
        <v>-1184.1050000000002</v>
      </c>
      <c r="AB39" s="41">
        <f t="shared" si="28"/>
        <v>-2605.471</v>
      </c>
      <c r="AC39" s="41">
        <f t="shared" si="28"/>
        <v>-3006.585</v>
      </c>
      <c r="AD39" s="41">
        <f t="shared" si="28"/>
        <v>-2841.5749999999998</v>
      </c>
      <c r="AE39" s="41">
        <f t="shared" si="28"/>
        <v>-2627.3450000000003</v>
      </c>
      <c r="AF39" s="41">
        <f t="shared" si="28"/>
        <v>-2326.4410000000003</v>
      </c>
      <c r="AG39" s="41">
        <f t="shared" si="28"/>
        <v>-277.2639999999999</v>
      </c>
      <c r="AH39" s="41">
        <f t="shared" si="28"/>
        <v>-219.52199999999999</v>
      </c>
      <c r="AI39" s="43">
        <f t="shared" si="28"/>
        <v>-255.00300000000004</v>
      </c>
      <c r="AJ39" s="134">
        <f t="shared" si="6"/>
        <v>-15836.956999999997</v>
      </c>
      <c r="AK39" s="92">
        <f>+Y39/N39</f>
        <v>0.1924167126798825</v>
      </c>
      <c r="AL39" s="93">
        <f t="shared" si="7"/>
        <v>-0.80758328732011753</v>
      </c>
    </row>
    <row r="40" spans="2:40" ht="15.75" thickBot="1" x14ac:dyDescent="0.3">
      <c r="B40" s="213"/>
      <c r="C40" s="40" t="s">
        <v>24</v>
      </c>
      <c r="D40" s="62">
        <v>104.876</v>
      </c>
      <c r="E40" s="62">
        <v>159.84499999999997</v>
      </c>
      <c r="F40" s="62">
        <v>296.78000000000003</v>
      </c>
      <c r="G40" s="62">
        <v>398.30399999999992</v>
      </c>
      <c r="H40" s="62">
        <v>166.99699999999999</v>
      </c>
      <c r="I40" s="62">
        <v>155.56</v>
      </c>
      <c r="J40" s="62">
        <v>145.08899999999997</v>
      </c>
      <c r="K40" s="62">
        <v>75.309000000000012</v>
      </c>
      <c r="L40" s="62">
        <v>60.921999999999997</v>
      </c>
      <c r="M40" s="63">
        <v>68.155000000000001</v>
      </c>
      <c r="N40" s="187">
        <f t="shared" si="3"/>
        <v>1631.8369999999998</v>
      </c>
      <c r="O40" s="46">
        <v>41.545000000000009</v>
      </c>
      <c r="P40" s="45">
        <v>22.677999999999997</v>
      </c>
      <c r="Q40" s="45">
        <v>22.396000000000001</v>
      </c>
      <c r="R40" s="45">
        <v>39.586999999999996</v>
      </c>
      <c r="S40" s="45">
        <v>55.863999999999997</v>
      </c>
      <c r="T40" s="45">
        <v>71.998999999999981</v>
      </c>
      <c r="U40" s="45">
        <v>64.074000000000012</v>
      </c>
      <c r="V40" s="45">
        <v>34.982000000000006</v>
      </c>
      <c r="W40" s="45">
        <v>18.715999999999998</v>
      </c>
      <c r="X40" s="45">
        <v>17.143000000000004</v>
      </c>
      <c r="Y40" s="179">
        <f t="shared" si="4"/>
        <v>388.98400000000009</v>
      </c>
      <c r="Z40" s="46">
        <f t="shared" si="28"/>
        <v>-63.330999999999996</v>
      </c>
      <c r="AA40" s="45">
        <f t="shared" si="28"/>
        <v>-137.16699999999997</v>
      </c>
      <c r="AB40" s="45">
        <f t="shared" si="28"/>
        <v>-274.38400000000001</v>
      </c>
      <c r="AC40" s="45">
        <f t="shared" si="28"/>
        <v>-358.71699999999993</v>
      </c>
      <c r="AD40" s="45">
        <f t="shared" si="28"/>
        <v>-111.13299999999998</v>
      </c>
      <c r="AE40" s="45">
        <f t="shared" si="28"/>
        <v>-83.561000000000021</v>
      </c>
      <c r="AF40" s="45">
        <f t="shared" si="28"/>
        <v>-81.014999999999958</v>
      </c>
      <c r="AG40" s="45">
        <f t="shared" si="28"/>
        <v>-40.327000000000005</v>
      </c>
      <c r="AH40" s="45">
        <f t="shared" si="28"/>
        <v>-42.206000000000003</v>
      </c>
      <c r="AI40" s="47">
        <f t="shared" si="28"/>
        <v>-51.012</v>
      </c>
      <c r="AJ40" s="135">
        <f t="shared" si="6"/>
        <v>-1242.8529999999996</v>
      </c>
      <c r="AK40" s="71">
        <f>+Y40/N40</f>
        <v>0.23837184718816901</v>
      </c>
      <c r="AL40" s="72">
        <f t="shared" si="7"/>
        <v>-0.76162815281183094</v>
      </c>
    </row>
    <row r="41" spans="2:40" x14ac:dyDescent="0.25">
      <c r="B41" s="205" t="s">
        <v>34</v>
      </c>
      <c r="C41" s="111" t="s">
        <v>26</v>
      </c>
      <c r="D41" s="113">
        <v>432.25</v>
      </c>
      <c r="E41" s="113">
        <v>513.93000000000006</v>
      </c>
      <c r="F41" s="113">
        <v>551.07100000000003</v>
      </c>
      <c r="G41" s="113">
        <v>610.51267999999993</v>
      </c>
      <c r="H41" s="113">
        <v>758.80000000000007</v>
      </c>
      <c r="I41" s="113">
        <v>809.2</v>
      </c>
      <c r="J41" s="113">
        <v>578.90000000000009</v>
      </c>
      <c r="K41" s="113">
        <v>415.26299999999998</v>
      </c>
      <c r="L41" s="113">
        <v>364.048</v>
      </c>
      <c r="M41" s="114">
        <v>507.27600000000001</v>
      </c>
      <c r="N41" s="184">
        <f t="shared" si="3"/>
        <v>5541.2506799999992</v>
      </c>
      <c r="O41" s="127">
        <v>194.5</v>
      </c>
      <c r="P41" s="115">
        <v>0</v>
      </c>
      <c r="Q41" s="115">
        <v>12.7</v>
      </c>
      <c r="R41" s="115">
        <v>63.1</v>
      </c>
      <c r="S41" s="115">
        <v>148.4</v>
      </c>
      <c r="T41" s="115">
        <v>228.4</v>
      </c>
      <c r="U41" s="115">
        <v>163</v>
      </c>
      <c r="V41" s="115">
        <v>27.55</v>
      </c>
      <c r="W41" s="115">
        <v>11.268000000000001</v>
      </c>
      <c r="X41" s="115">
        <v>17.867999999999999</v>
      </c>
      <c r="Y41" s="180">
        <f t="shared" si="4"/>
        <v>866.78600000000006</v>
      </c>
      <c r="Z41" s="116">
        <f t="shared" si="28"/>
        <v>-237.75</v>
      </c>
      <c r="AA41" s="117">
        <f t="shared" si="28"/>
        <v>-513.93000000000006</v>
      </c>
      <c r="AB41" s="117">
        <f t="shared" si="28"/>
        <v>-538.37099999999998</v>
      </c>
      <c r="AC41" s="117">
        <f t="shared" si="28"/>
        <v>-547.41267999999991</v>
      </c>
      <c r="AD41" s="117">
        <f t="shared" si="28"/>
        <v>-610.40000000000009</v>
      </c>
      <c r="AE41" s="117">
        <f t="shared" si="28"/>
        <v>-580.80000000000007</v>
      </c>
      <c r="AF41" s="117">
        <f t="shared" si="28"/>
        <v>-415.90000000000009</v>
      </c>
      <c r="AG41" s="117">
        <f t="shared" si="28"/>
        <v>-387.71299999999997</v>
      </c>
      <c r="AH41" s="117">
        <f t="shared" si="28"/>
        <v>-352.78</v>
      </c>
      <c r="AI41" s="118">
        <f t="shared" si="28"/>
        <v>-489.40800000000002</v>
      </c>
      <c r="AJ41" s="136">
        <f t="shared" si="6"/>
        <v>-4674.4646799999991</v>
      </c>
      <c r="AK41" s="89">
        <f>+Y41/N41</f>
        <v>0.15642425330593421</v>
      </c>
      <c r="AL41" s="119">
        <f t="shared" si="7"/>
        <v>-0.84357574669406576</v>
      </c>
      <c r="AM41" s="120"/>
      <c r="AN41" s="120"/>
    </row>
    <row r="42" spans="2:40" x14ac:dyDescent="0.25">
      <c r="B42" s="206"/>
      <c r="C42" s="112" t="s">
        <v>32</v>
      </c>
      <c r="D42" s="125" t="s">
        <v>21</v>
      </c>
      <c r="E42" s="125" t="s">
        <v>21</v>
      </c>
      <c r="F42" s="125" t="s">
        <v>21</v>
      </c>
      <c r="G42" s="125" t="s">
        <v>21</v>
      </c>
      <c r="H42" s="125" t="s">
        <v>21</v>
      </c>
      <c r="I42" s="125" t="s">
        <v>21</v>
      </c>
      <c r="J42" s="125" t="s">
        <v>21</v>
      </c>
      <c r="K42" s="125" t="s">
        <v>21</v>
      </c>
      <c r="L42" s="125" t="s">
        <v>21</v>
      </c>
      <c r="M42" s="126" t="s">
        <v>21</v>
      </c>
      <c r="N42" s="188"/>
      <c r="O42" s="22">
        <v>-153.90801526717556</v>
      </c>
      <c r="P42" s="23">
        <v>-87.13000000000001</v>
      </c>
      <c r="Q42" s="23">
        <v>-75.870999999999995</v>
      </c>
      <c r="R42" s="23">
        <v>-65.860742015503874</v>
      </c>
      <c r="S42" s="23">
        <v>-6.8</v>
      </c>
      <c r="T42" s="23">
        <v>-87.999999999999986</v>
      </c>
      <c r="U42" s="23">
        <v>-111.69999999999999</v>
      </c>
      <c r="V42" s="23">
        <v>-5.7108836944127708</v>
      </c>
      <c r="W42" s="23">
        <v>-7.8046855896017906</v>
      </c>
      <c r="X42" s="23">
        <v>-15.207334366611354</v>
      </c>
      <c r="Y42" s="181">
        <f t="shared" si="4"/>
        <v>-617.99266093330539</v>
      </c>
      <c r="Z42" s="83">
        <f t="shared" ref="Z42:AI42" si="29">+O42</f>
        <v>-153.90801526717556</v>
      </c>
      <c r="AA42" s="81">
        <f t="shared" si="29"/>
        <v>-87.13000000000001</v>
      </c>
      <c r="AB42" s="81">
        <f t="shared" si="29"/>
        <v>-75.870999999999995</v>
      </c>
      <c r="AC42" s="81">
        <f t="shared" si="29"/>
        <v>-65.860742015503874</v>
      </c>
      <c r="AD42" s="81">
        <f t="shared" si="29"/>
        <v>-6.8</v>
      </c>
      <c r="AE42" s="81">
        <f t="shared" si="29"/>
        <v>-87.999999999999986</v>
      </c>
      <c r="AF42" s="81">
        <f t="shared" si="29"/>
        <v>-111.69999999999999</v>
      </c>
      <c r="AG42" s="81">
        <f t="shared" si="29"/>
        <v>-5.7108836944127708</v>
      </c>
      <c r="AH42" s="81">
        <f t="shared" si="29"/>
        <v>-7.8046855896017906</v>
      </c>
      <c r="AI42" s="66">
        <f t="shared" si="29"/>
        <v>-15.207334366611354</v>
      </c>
      <c r="AJ42" s="131">
        <f t="shared" si="6"/>
        <v>-617.99266093330539</v>
      </c>
      <c r="AK42" s="96"/>
      <c r="AL42" s="97"/>
    </row>
    <row r="43" spans="2:40" ht="15.75" thickBot="1" x14ac:dyDescent="0.3">
      <c r="B43" s="206"/>
      <c r="C43" s="40" t="s">
        <v>23</v>
      </c>
      <c r="D43" s="98">
        <v>630.18565058224624</v>
      </c>
      <c r="E43" s="98">
        <v>611.63277894171358</v>
      </c>
      <c r="F43" s="98">
        <v>635.43295906605044</v>
      </c>
      <c r="G43" s="98">
        <v>631.50751398738066</v>
      </c>
      <c r="H43" s="98">
        <v>650.15196328550667</v>
      </c>
      <c r="I43" s="98">
        <v>651.26360944923613</v>
      </c>
      <c r="J43" s="98">
        <v>605.87954301740001</v>
      </c>
      <c r="K43" s="98">
        <v>431.02</v>
      </c>
      <c r="L43" s="98">
        <v>416.2</v>
      </c>
      <c r="M43" s="99">
        <v>428.86</v>
      </c>
      <c r="N43" s="186">
        <f t="shared" si="3"/>
        <v>5692.1340183295342</v>
      </c>
      <c r="O43" s="59">
        <v>313.54857593899834</v>
      </c>
      <c r="P43" s="59">
        <v>0</v>
      </c>
      <c r="Q43" s="100">
        <v>50</v>
      </c>
      <c r="R43" s="100">
        <v>218</v>
      </c>
      <c r="S43" s="100">
        <v>430</v>
      </c>
      <c r="T43" s="100">
        <v>515</v>
      </c>
      <c r="U43" s="101">
        <v>376</v>
      </c>
      <c r="V43" s="101">
        <v>48.4</v>
      </c>
      <c r="W43" s="101">
        <v>17</v>
      </c>
      <c r="X43" s="101">
        <v>20.399999999999999</v>
      </c>
      <c r="Y43" s="175">
        <f t="shared" si="4"/>
        <v>1988.3485759389985</v>
      </c>
      <c r="Z43" s="102">
        <f t="shared" ref="Z43:AI44" si="30">+O43-D43</f>
        <v>-316.6370746432479</v>
      </c>
      <c r="AA43" s="103">
        <f t="shared" si="30"/>
        <v>-611.63277894171358</v>
      </c>
      <c r="AB43" s="103">
        <f t="shared" si="30"/>
        <v>-585.43295906605044</v>
      </c>
      <c r="AC43" s="103">
        <f t="shared" si="30"/>
        <v>-413.50751398738066</v>
      </c>
      <c r="AD43" s="103">
        <f t="shared" si="30"/>
        <v>-220.15196328550667</v>
      </c>
      <c r="AE43" s="103">
        <f t="shared" si="30"/>
        <v>-136.26360944923613</v>
      </c>
      <c r="AF43" s="103">
        <f t="shared" si="30"/>
        <v>-229.87954301740001</v>
      </c>
      <c r="AG43" s="103">
        <f t="shared" si="30"/>
        <v>-382.62</v>
      </c>
      <c r="AH43" s="103">
        <f t="shared" si="30"/>
        <v>-399.2</v>
      </c>
      <c r="AI43" s="104">
        <f t="shared" si="30"/>
        <v>-408.46000000000004</v>
      </c>
      <c r="AJ43" s="134">
        <f t="shared" si="6"/>
        <v>-3703.7854423905355</v>
      </c>
      <c r="AK43" s="92">
        <f>+Y43/N43</f>
        <v>0.3493151372641991</v>
      </c>
      <c r="AL43" s="93">
        <f t="shared" si="7"/>
        <v>-0.65068486273580084</v>
      </c>
    </row>
    <row r="44" spans="2:40" ht="15.75" thickBot="1" x14ac:dyDescent="0.3">
      <c r="B44" s="207"/>
      <c r="C44" s="105" t="s">
        <v>24</v>
      </c>
      <c r="D44" s="45">
        <v>23.688000000000002</v>
      </c>
      <c r="E44" s="45">
        <v>29.427</v>
      </c>
      <c r="F44" s="45">
        <v>30.145000000000003</v>
      </c>
      <c r="G44" s="45">
        <v>30.241</v>
      </c>
      <c r="H44" s="45">
        <v>39</v>
      </c>
      <c r="I44" s="45">
        <v>41.800000000000004</v>
      </c>
      <c r="J44" s="45">
        <v>33.4</v>
      </c>
      <c r="K44" s="45">
        <v>20.150000000000002</v>
      </c>
      <c r="L44" s="45">
        <v>19.14</v>
      </c>
      <c r="M44" s="47">
        <v>20.52</v>
      </c>
      <c r="N44" s="187">
        <f t="shared" si="3"/>
        <v>287.51100000000002</v>
      </c>
      <c r="O44" s="46">
        <v>9</v>
      </c>
      <c r="P44" s="45">
        <v>0</v>
      </c>
      <c r="Q44" s="45">
        <v>0.5</v>
      </c>
      <c r="R44" s="45">
        <v>3.2</v>
      </c>
      <c r="S44" s="45">
        <v>8.7000000000000011</v>
      </c>
      <c r="T44" s="45">
        <v>11.620000000000001</v>
      </c>
      <c r="U44" s="45">
        <v>7.3000000000000007</v>
      </c>
      <c r="V44" s="45">
        <v>1.6850000000000001</v>
      </c>
      <c r="W44" s="106">
        <v>0.29399999999999998</v>
      </c>
      <c r="X44" s="107">
        <v>0.42299999999999999</v>
      </c>
      <c r="Y44" s="176">
        <f t="shared" si="4"/>
        <v>42.721999999999994</v>
      </c>
      <c r="Z44" s="108">
        <f t="shared" si="30"/>
        <v>-14.688000000000002</v>
      </c>
      <c r="AA44" s="109">
        <f t="shared" si="30"/>
        <v>-29.427</v>
      </c>
      <c r="AB44" s="109">
        <f t="shared" si="30"/>
        <v>-29.645000000000003</v>
      </c>
      <c r="AC44" s="109">
        <f t="shared" si="30"/>
        <v>-27.041</v>
      </c>
      <c r="AD44" s="109">
        <f t="shared" si="30"/>
        <v>-30.299999999999997</v>
      </c>
      <c r="AE44" s="109">
        <f t="shared" si="30"/>
        <v>-30.180000000000003</v>
      </c>
      <c r="AF44" s="109">
        <f t="shared" si="30"/>
        <v>-26.099999999999998</v>
      </c>
      <c r="AG44" s="109">
        <f t="shared" si="30"/>
        <v>-18.465000000000003</v>
      </c>
      <c r="AH44" s="109">
        <f t="shared" si="30"/>
        <v>-18.846</v>
      </c>
      <c r="AI44" s="110">
        <f t="shared" si="30"/>
        <v>-20.097000000000001</v>
      </c>
      <c r="AJ44" s="135">
        <f t="shared" si="6"/>
        <v>-244.78900000000004</v>
      </c>
      <c r="AK44" s="71">
        <f>+Y44/N44</f>
        <v>0.14859257558841224</v>
      </c>
      <c r="AL44" s="72">
        <f t="shared" si="7"/>
        <v>-0.85140742441158779</v>
      </c>
    </row>
    <row r="46" spans="2:40" ht="45" x14ac:dyDescent="0.25">
      <c r="C46" s="189" t="s">
        <v>45</v>
      </c>
    </row>
    <row r="47" spans="2:40" x14ac:dyDescent="0.25">
      <c r="C47" s="190">
        <v>44284</v>
      </c>
    </row>
  </sheetData>
  <mergeCells count="20">
    <mergeCell ref="B41:B44"/>
    <mergeCell ref="AJ7:AL7"/>
    <mergeCell ref="C5:H5"/>
    <mergeCell ref="B27:B31"/>
    <mergeCell ref="B32:B36"/>
    <mergeCell ref="B37:B40"/>
    <mergeCell ref="B10:B16"/>
    <mergeCell ref="B17:B21"/>
    <mergeCell ref="B22:B26"/>
    <mergeCell ref="Z7:AI7"/>
    <mergeCell ref="AK2:AL3"/>
    <mergeCell ref="C2:AJ2"/>
    <mergeCell ref="C3:AJ3"/>
    <mergeCell ref="AA6:AJ6"/>
    <mergeCell ref="B7:B8"/>
    <mergeCell ref="C7:C8"/>
    <mergeCell ref="D7:M7"/>
    <mergeCell ref="N7:N8"/>
    <mergeCell ref="O7:X7"/>
    <mergeCell ref="Y7:Y8"/>
  </mergeCells>
  <pageMargins left="0.7" right="0.7" top="0.75" bottom="0.75" header="0.3" footer="0.3"/>
  <pageSetup orientation="portrait" r:id="rId1"/>
  <ignoredErrors>
    <ignoredError sqref="Z13:AI13 Z34:AI34 Z38:AI38 Z42:AI42 N10:N12 N35:N37 N39:N41 N43:N44 N14:N3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Gintaras Nakutis</dc:creator>
  <cp:lastModifiedBy>Gintaras Nakutis</cp:lastModifiedBy>
  <dcterms:created xsi:type="dcterms:W3CDTF">2021-03-29T06:12:19Z</dcterms:created>
  <dcterms:modified xsi:type="dcterms:W3CDTF">2021-03-29T08:39:29Z</dcterms:modified>
</cp:coreProperties>
</file>